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1640" tabRatio="819" firstSheet="2" activeTab="2"/>
  </bookViews>
  <sheets>
    <sheet name="Água" sheetId="9" r:id="rId1"/>
    <sheet name="Electricidade" sheetId="8" r:id="rId2"/>
    <sheet name="Paineis fotovoltaicos (RiR)" sheetId="10" r:id="rId3"/>
    <sheet name="Gás" sheetId="1" r:id="rId4"/>
    <sheet name="Óleos alimentares usados" sheetId="4" r:id="rId5"/>
    <sheet name="Pilhas" sheetId="3" r:id="rId6"/>
    <sheet name="REEE" sheetId="6" r:id="rId7"/>
    <sheet name="Tinteiros" sheetId="7" r:id="rId8"/>
    <sheet name="Resíduos orgânicos" sheetId="5" r:id="rId9"/>
    <sheet name="ValorMed_Medicamentos" sheetId="11" r:id="rId10"/>
    <sheet name="Tampas embalagem" sheetId="2" r:id="rId11"/>
  </sheets>
  <calcPr calcId="125725"/>
</workbook>
</file>

<file path=xl/calcChain.xml><?xml version="1.0" encoding="utf-8"?>
<calcChain xmlns="http://schemas.openxmlformats.org/spreadsheetml/2006/main">
  <c r="C21" i="10"/>
  <c r="C61" i="6"/>
  <c r="C45" i="4"/>
  <c r="C43"/>
  <c r="O18" i="8"/>
  <c r="C29" i="9"/>
  <c r="D23" i="8"/>
  <c r="C55" i="6"/>
  <c r="D20" i="5"/>
  <c r="C27" i="3"/>
  <c r="C30" i="4"/>
  <c r="C51" i="6"/>
  <c r="C47"/>
  <c r="B17" i="11"/>
  <c r="D21" i="10"/>
  <c r="R24" i="1"/>
  <c r="S24"/>
  <c r="H24"/>
  <c r="I24"/>
  <c r="J24"/>
  <c r="K24"/>
  <c r="I25" i="8"/>
  <c r="M18" i="1"/>
  <c r="N18"/>
  <c r="O18"/>
  <c r="P18"/>
  <c r="Q18"/>
  <c r="R18"/>
  <c r="S18"/>
  <c r="M19"/>
  <c r="N19"/>
  <c r="O19"/>
  <c r="P19"/>
  <c r="Q19"/>
  <c r="R19"/>
  <c r="S19"/>
  <c r="M20"/>
  <c r="N20"/>
  <c r="O20"/>
  <c r="P20"/>
  <c r="Q20"/>
  <c r="R20"/>
  <c r="S20"/>
  <c r="M21"/>
  <c r="N21"/>
  <c r="O21"/>
  <c r="P21"/>
  <c r="Q21"/>
  <c r="R21"/>
  <c r="S21"/>
  <c r="M22"/>
  <c r="N22"/>
  <c r="N23"/>
  <c r="O22"/>
  <c r="P22"/>
  <c r="Q24" s="1"/>
  <c r="Q22"/>
  <c r="R22"/>
  <c r="S22"/>
  <c r="R25" i="8"/>
  <c r="S25"/>
  <c r="M18"/>
  <c r="N18"/>
  <c r="P18"/>
  <c r="Q18"/>
  <c r="R18"/>
  <c r="S18"/>
  <c r="M19"/>
  <c r="N19"/>
  <c r="O19"/>
  <c r="P19"/>
  <c r="Q19"/>
  <c r="R19"/>
  <c r="S19"/>
  <c r="M20"/>
  <c r="N20"/>
  <c r="P20"/>
  <c r="Q20"/>
  <c r="R20"/>
  <c r="S20"/>
  <c r="M21"/>
  <c r="N21"/>
  <c r="O21"/>
  <c r="P21"/>
  <c r="Q21"/>
  <c r="R21"/>
  <c r="S21"/>
  <c r="M22"/>
  <c r="N22"/>
  <c r="N25"/>
  <c r="P22"/>
  <c r="Q25" s="1"/>
  <c r="Q22"/>
  <c r="R22"/>
  <c r="S24"/>
  <c r="S22"/>
  <c r="N24"/>
  <c r="R24"/>
  <c r="S26" i="9"/>
  <c r="Q26"/>
  <c r="R26"/>
  <c r="H26"/>
  <c r="I26"/>
  <c r="J26"/>
  <c r="K26"/>
  <c r="L26"/>
  <c r="S23"/>
  <c r="R23"/>
  <c r="Q23"/>
  <c r="C23"/>
  <c r="D23"/>
  <c r="E23"/>
  <c r="F23"/>
  <c r="G23"/>
  <c r="H23"/>
  <c r="I23"/>
  <c r="J23"/>
  <c r="K23"/>
  <c r="L23"/>
  <c r="K28"/>
  <c r="R28"/>
  <c r="S28"/>
  <c r="C28"/>
  <c r="D28"/>
  <c r="E28"/>
  <c r="F28"/>
  <c r="G28"/>
  <c r="H28"/>
  <c r="I28"/>
  <c r="J28"/>
  <c r="L28"/>
  <c r="S22"/>
  <c r="R22"/>
  <c r="Q22"/>
  <c r="Q17"/>
  <c r="R17"/>
  <c r="S17"/>
  <c r="Q18"/>
  <c r="R18"/>
  <c r="S18"/>
  <c r="Q19"/>
  <c r="R19"/>
  <c r="S19"/>
  <c r="Q20"/>
  <c r="R20"/>
  <c r="S20"/>
  <c r="Q21"/>
  <c r="R21"/>
  <c r="S21"/>
  <c r="Q25"/>
  <c r="R25"/>
  <c r="S25"/>
  <c r="S27"/>
  <c r="N17"/>
  <c r="O17"/>
  <c r="P17"/>
  <c r="N18"/>
  <c r="O18"/>
  <c r="P18"/>
  <c r="N19"/>
  <c r="O19"/>
  <c r="P19"/>
  <c r="N20"/>
  <c r="O20"/>
  <c r="P20"/>
  <c r="N21"/>
  <c r="N26"/>
  <c r="O21"/>
  <c r="O25"/>
  <c r="P21"/>
  <c r="P23" s="1"/>
  <c r="M17"/>
  <c r="M18"/>
  <c r="M19"/>
  <c r="M20"/>
  <c r="M21"/>
  <c r="M26"/>
  <c r="L21"/>
  <c r="K21"/>
  <c r="J21"/>
  <c r="J25"/>
  <c r="I21"/>
  <c r="H21"/>
  <c r="H25"/>
  <c r="G21"/>
  <c r="G27"/>
  <c r="F21"/>
  <c r="E21"/>
  <c r="D21"/>
  <c r="C21"/>
  <c r="D27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22" i="8"/>
  <c r="L24"/>
  <c r="K22"/>
  <c r="J22"/>
  <c r="K25"/>
  <c r="I22"/>
  <c r="H26"/>
  <c r="S23"/>
  <c r="H22"/>
  <c r="H24"/>
  <c r="G22"/>
  <c r="Q23"/>
  <c r="F22"/>
  <c r="F24"/>
  <c r="E22"/>
  <c r="D22"/>
  <c r="N23"/>
  <c r="C22"/>
  <c r="M23"/>
  <c r="B22"/>
  <c r="E23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8" i="1"/>
  <c r="L19"/>
  <c r="L20"/>
  <c r="L21"/>
  <c r="L22"/>
  <c r="L24"/>
  <c r="B26" i="7"/>
  <c r="C38" i="6"/>
  <c r="C39"/>
  <c r="I22" i="1"/>
  <c r="K21"/>
  <c r="K19"/>
  <c r="K18"/>
  <c r="J21"/>
  <c r="J19"/>
  <c r="J18"/>
  <c r="I21"/>
  <c r="I20"/>
  <c r="I19"/>
  <c r="I18"/>
  <c r="H21"/>
  <c r="H19"/>
  <c r="H18"/>
  <c r="H20"/>
  <c r="G21"/>
  <c r="G18"/>
  <c r="G19"/>
  <c r="G22"/>
  <c r="C43" i="6"/>
  <c r="K20" i="1"/>
  <c r="K22"/>
  <c r="J20"/>
  <c r="J22"/>
  <c r="J23"/>
  <c r="H22"/>
  <c r="F22"/>
  <c r="E22"/>
  <c r="D22"/>
  <c r="C22"/>
  <c r="B22"/>
  <c r="F21"/>
  <c r="E21"/>
  <c r="D21"/>
  <c r="C21"/>
  <c r="B21"/>
  <c r="G20"/>
  <c r="F20"/>
  <c r="E20"/>
  <c r="D20"/>
  <c r="C20"/>
  <c r="B20"/>
  <c r="F19"/>
  <c r="E19"/>
  <c r="D19"/>
  <c r="C19"/>
  <c r="B19"/>
  <c r="F18"/>
  <c r="E18"/>
  <c r="D18"/>
  <c r="C18"/>
  <c r="B18"/>
  <c r="B27" i="2"/>
  <c r="M25" i="9"/>
  <c r="D22"/>
  <c r="F22"/>
  <c r="E27"/>
  <c r="I27"/>
  <c r="K27"/>
  <c r="C22"/>
  <c r="E22"/>
  <c r="G22"/>
  <c r="I22"/>
  <c r="K22"/>
  <c r="C24"/>
  <c r="I25"/>
  <c r="K25"/>
  <c r="F27"/>
  <c r="H27"/>
  <c r="J27"/>
  <c r="L27"/>
  <c r="H22"/>
  <c r="J22"/>
  <c r="L22"/>
  <c r="F23" i="8"/>
  <c r="J23"/>
  <c r="C23"/>
  <c r="G23"/>
  <c r="K23"/>
  <c r="M24" i="1"/>
  <c r="N24"/>
  <c r="S23"/>
  <c r="Q23"/>
  <c r="O23"/>
  <c r="M23"/>
  <c r="R23"/>
  <c r="I23"/>
  <c r="H23"/>
  <c r="K23"/>
  <c r="L23"/>
  <c r="L25" i="8"/>
  <c r="M25"/>
  <c r="G25"/>
  <c r="E25"/>
  <c r="C25"/>
  <c r="I23"/>
  <c r="L23"/>
  <c r="H23"/>
  <c r="J25"/>
  <c r="H25"/>
  <c r="F25"/>
  <c r="D25"/>
  <c r="M24"/>
  <c r="R23"/>
  <c r="P23"/>
  <c r="D24"/>
  <c r="J24"/>
  <c r="C24"/>
  <c r="E24"/>
  <c r="G24"/>
  <c r="I24"/>
  <c r="K24"/>
  <c r="R27" i="9"/>
  <c r="M27"/>
  <c r="L25"/>
  <c r="M28"/>
  <c r="M23"/>
  <c r="N27"/>
  <c r="M22"/>
  <c r="N28"/>
  <c r="O24" i="1"/>
  <c r="O27" i="9"/>
  <c r="N23"/>
  <c r="N25"/>
  <c r="N22"/>
  <c r="C47" i="4"/>
  <c r="O22" i="9"/>
  <c r="P23" i="1"/>
  <c r="Q27" i="9"/>
  <c r="O22" i="8"/>
  <c r="O20"/>
  <c r="O26" i="9"/>
  <c r="O23"/>
  <c r="O28"/>
  <c r="O24" i="8"/>
  <c r="O23"/>
  <c r="O25"/>
  <c r="P24"/>
  <c r="P24" i="1" l="1"/>
  <c r="Q24" i="8"/>
  <c r="P25"/>
  <c r="P22" i="9"/>
  <c r="P27"/>
  <c r="Q28"/>
  <c r="P26"/>
  <c r="P28"/>
  <c r="P25"/>
</calcChain>
</file>

<file path=xl/sharedStrings.xml><?xml version="1.0" encoding="utf-8"?>
<sst xmlns="http://schemas.openxmlformats.org/spreadsheetml/2006/main" count="416" uniqueCount="209">
  <si>
    <t>Mês</t>
  </si>
  <si>
    <t>2002/2003</t>
  </si>
  <si>
    <r>
      <t>(m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>)</t>
    </r>
  </si>
  <si>
    <t>2003/2004</t>
  </si>
  <si>
    <t>2004/2005</t>
  </si>
  <si>
    <t>2005/2006</t>
  </si>
  <si>
    <t>Set.</t>
  </si>
  <si>
    <t>Out</t>
  </si>
  <si>
    <t>Nov.</t>
  </si>
  <si>
    <t>Dez.</t>
  </si>
  <si>
    <t>Jan.</t>
  </si>
  <si>
    <t>Fev.</t>
  </si>
  <si>
    <t>Março</t>
  </si>
  <si>
    <t>Abril</t>
  </si>
  <si>
    <t>Maio</t>
  </si>
  <si>
    <t>Junho</t>
  </si>
  <si>
    <t>Média</t>
  </si>
  <si>
    <t>Máx.</t>
  </si>
  <si>
    <t>Min.</t>
  </si>
  <si>
    <t>Desvio padrão</t>
  </si>
  <si>
    <t>Soma</t>
  </si>
  <si>
    <t>2006/2007</t>
  </si>
  <si>
    <t>Julho</t>
  </si>
  <si>
    <t>Agosto</t>
  </si>
  <si>
    <t>2007/2008</t>
  </si>
  <si>
    <t>Data</t>
  </si>
  <si>
    <t>Quantidade (kg)</t>
  </si>
  <si>
    <t>Destino</t>
  </si>
  <si>
    <t>Observ.</t>
  </si>
  <si>
    <t>Recolha de tampas de embalagens</t>
  </si>
  <si>
    <t>ANDAI</t>
  </si>
  <si>
    <t>CERCI</t>
  </si>
  <si>
    <t>2008/2009</t>
  </si>
  <si>
    <t xml:space="preserve">Recolha de Pilhas – Protocolo com Ecopilhas </t>
  </si>
  <si>
    <t>Entregues no Continente do Colombo – para efeito de participação no concurso Pilhas de Livros 2005</t>
  </si>
  <si>
    <t>Armazenadas (temporariamente no Colégio Valsassina)</t>
  </si>
  <si>
    <t>Entregues no hipermercado Modelo – para efeito de participação no concurso Pilhas de Livros 2008</t>
  </si>
  <si>
    <t>Total</t>
  </si>
  <si>
    <t>Total (ano lectivo 2003/04)</t>
  </si>
  <si>
    <t>Total (ano lectivo 2004/05</t>
  </si>
  <si>
    <t>Total (ano lectivo 2005/06)</t>
  </si>
  <si>
    <t>Recolha de óleos usados de cozinha – protocolo com Biological lda, reciclagem de óleos de fritar</t>
  </si>
  <si>
    <t>Nº de visitas</t>
  </si>
  <si>
    <t>Nº contentores recolhidos</t>
  </si>
  <si>
    <t>(x 240 l)</t>
  </si>
  <si>
    <t>Observações</t>
  </si>
  <si>
    <t>Abril 05*</t>
  </si>
  <si>
    <t>Maio 05*</t>
  </si>
  <si>
    <t>Maio 2005 a Junho de 2008</t>
  </si>
  <si>
    <t>(196 semanas)</t>
  </si>
  <si>
    <t>-</t>
  </si>
  <si>
    <t xml:space="preserve">- </t>
  </si>
  <si>
    <t>147 000</t>
  </si>
  <si>
    <t>Os dados recolhidos (e validados) junto da Valorsul apontam para uma média semanal de 750 kg de resíduos orgânicos recolhidos.</t>
  </si>
  <si>
    <t>Recolha de resíduos orgânicos – Aderente ao Programa + Valor (Valorsul)</t>
  </si>
  <si>
    <t>Julho 2008 a Dezembro 2008</t>
  </si>
  <si>
    <t xml:space="preserve">_ </t>
  </si>
  <si>
    <t>_</t>
  </si>
  <si>
    <t>Recolha de óleos usados de cozinha – protocolo com HardLevel</t>
  </si>
  <si>
    <t>Quantidade recolhida (l)</t>
  </si>
  <si>
    <t>Ano lectivo 2006/07</t>
  </si>
  <si>
    <t>Entregues no hipermercado Modelo – para efeito de participação no concurso Pilhas de Livros 2009</t>
  </si>
  <si>
    <t>Entregues no Continente do Colombo – para efeito de participação no concurso Pilhas de Livros 2006</t>
  </si>
  <si>
    <t>Ano lectivo 2007/07</t>
  </si>
  <si>
    <t xml:space="preserve"> Dezembro 2008 a Junho 2009</t>
  </si>
  <si>
    <t>2009/2010</t>
  </si>
  <si>
    <t>m3</t>
  </si>
  <si>
    <t>Até Julho de 2007 o Colégio não tinha ligação à rede de gás natural.</t>
  </si>
  <si>
    <t>Ano lectivo 2008/08</t>
  </si>
  <si>
    <t>Ano lectivo 2009/10</t>
  </si>
  <si>
    <t>Julho 2009 a Abril 2010</t>
  </si>
  <si>
    <t>REEE</t>
  </si>
  <si>
    <t>(kg)</t>
  </si>
  <si>
    <t>3314 kg</t>
  </si>
  <si>
    <t>Qt recolhida (kg)</t>
  </si>
  <si>
    <t>Nº tinteiros</t>
  </si>
  <si>
    <t>Parceiro/destino</t>
  </si>
  <si>
    <t>Programa Tinteirinho</t>
  </si>
  <si>
    <t>Relatório Tinteirinho nº 395</t>
  </si>
  <si>
    <t>Relatório Tinteirinho nº 580</t>
  </si>
  <si>
    <t>Relatório Tinteirinho nº 239</t>
  </si>
  <si>
    <t>Relatório Tinteirinho nº 687</t>
  </si>
  <si>
    <t>Relatório Tinteirinho nº 688</t>
  </si>
  <si>
    <t>Recolha de tinteiros para reciclagem</t>
  </si>
  <si>
    <t>Relatório Tinteirinho nº 748</t>
  </si>
  <si>
    <t>Entregue a Ecopilhas</t>
  </si>
  <si>
    <t>Guardados no Colégio (serão encaminhadas para Ecopilhas no ano 2011/2012</t>
  </si>
  <si>
    <t>Consumo de electricidade</t>
  </si>
  <si>
    <t>Consumo de água</t>
  </si>
  <si>
    <t>Consumo de Gás natural</t>
  </si>
  <si>
    <t>Maio 2010 a Junho 2011</t>
  </si>
  <si>
    <t>Projecto</t>
  </si>
  <si>
    <t xml:space="preserve"> "Escola Electrão"</t>
  </si>
  <si>
    <t xml:space="preserve"> "Geração Depositrão"</t>
  </si>
  <si>
    <t>2010/2011</t>
  </si>
  <si>
    <t>2011/2012</t>
  </si>
  <si>
    <t>Ano lectivo 2010/11</t>
  </si>
  <si>
    <t>Recolha iniciada em Set. 2009  (até 15/10/2010)</t>
  </si>
  <si>
    <t>Total 2010/11</t>
  </si>
  <si>
    <t>Total 2011/12</t>
  </si>
  <si>
    <t>Total 2009/2010</t>
  </si>
  <si>
    <t>Total até 2011</t>
  </si>
  <si>
    <t>Pilhão vai à escola</t>
  </si>
  <si>
    <t>Ano lectivo 2011/12</t>
  </si>
  <si>
    <t>Recolhido até Junho 2012 (estimativa)</t>
  </si>
  <si>
    <t>Julho 2011 a Junho 2012</t>
  </si>
  <si>
    <t>(kWh)</t>
  </si>
  <si>
    <t>Quantidade recolhida (kg)</t>
  </si>
  <si>
    <t>Projecto ecoValsassina</t>
  </si>
  <si>
    <t>Total 2012/13</t>
  </si>
  <si>
    <t>2012/2013</t>
  </si>
  <si>
    <t>Projecto Gestão Voluntária de Carbono: A caminho de uma Low Carbon School</t>
  </si>
  <si>
    <t>Consumo de eletricidade</t>
  </si>
  <si>
    <t>Ano lectivo 2012/13</t>
  </si>
  <si>
    <t>Recolhido até Junho 2013 (estimativa)</t>
  </si>
  <si>
    <t>Julho 2012 a Junho 2013</t>
  </si>
  <si>
    <t>Relatório Tinteirinho nº 919</t>
  </si>
  <si>
    <t>Remodelação das instalações</t>
  </si>
  <si>
    <t>Média 5 primeiros anos EE (03/04-07/08)</t>
  </si>
  <si>
    <t>Variação em relação à média 5 anos EE</t>
  </si>
  <si>
    <t>Variação em relação a 02/03 (m3; %)</t>
  </si>
  <si>
    <t>Variação em relação ano ano anterior</t>
  </si>
  <si>
    <t>Variação em relação a 02/03 (kWh)</t>
  </si>
  <si>
    <t>Início das obras</t>
  </si>
  <si>
    <t>Conclusão das obras</t>
  </si>
  <si>
    <t>Conclusão da instalação de equipamentos)</t>
  </si>
  <si>
    <t>Remodelação das instalações (refeitório e cantina)</t>
  </si>
  <si>
    <t>2013/2014</t>
  </si>
  <si>
    <t>2014/2015</t>
  </si>
  <si>
    <t>2015/2016</t>
  </si>
  <si>
    <t>2016/2017</t>
  </si>
  <si>
    <t>2017/2018</t>
  </si>
  <si>
    <t>2018/2019</t>
  </si>
  <si>
    <t>2019/2020</t>
  </si>
  <si>
    <t>Variação em relação ano ano anterior (m3; %)</t>
  </si>
  <si>
    <t>Início das obras (ed. novos)</t>
  </si>
  <si>
    <t>Setembro</t>
  </si>
  <si>
    <t>Outubro</t>
  </si>
  <si>
    <t>Novembro</t>
  </si>
  <si>
    <t>Dezembro</t>
  </si>
  <si>
    <t>Janeiro</t>
  </si>
  <si>
    <t>Fevereiro</t>
  </si>
  <si>
    <t>%</t>
  </si>
  <si>
    <t>kWh</t>
  </si>
  <si>
    <t>Total (desde o início do projecto ecoValsassina)</t>
  </si>
  <si>
    <t xml:space="preserve">Recolha de REEE </t>
  </si>
  <si>
    <t>Colégio Valsassina: Escola pertencente ao grupo B (Campanha "Escola Eletrão" (2009/2010)</t>
  </si>
  <si>
    <t>Total absoluto (kg)</t>
  </si>
  <si>
    <t>Total (kg)</t>
  </si>
  <si>
    <t>Período</t>
  </si>
  <si>
    <t>€</t>
  </si>
  <si>
    <t>Fonte</t>
  </si>
  <si>
    <t>Junho 2012 - Outubro 2013</t>
  </si>
  <si>
    <t>Dados fornecidos pelo RiR e Sic Esperança</t>
  </si>
  <si>
    <t>Eletricidade produzida pelos Painéis Fotovoltaicos - Edifício Novo (Projeto "Escola Solar - RiR")</t>
  </si>
  <si>
    <t>177,12</t>
  </si>
  <si>
    <t>96,36</t>
  </si>
  <si>
    <t>75,5</t>
  </si>
  <si>
    <t>33,26</t>
  </si>
  <si>
    <t>83,64</t>
  </si>
  <si>
    <t>Recolha de medicamentos fora da uso - ValorMed</t>
  </si>
  <si>
    <t>Ano letivo 2012/13</t>
  </si>
  <si>
    <t>Corrida de Sacos - ValorMed</t>
  </si>
  <si>
    <t>Carta recebida em 9-1-14; email 27/1/14</t>
  </si>
  <si>
    <t>Pontos atribuídos até à data: 4559</t>
  </si>
  <si>
    <t>Relatório Tinteirinho; email 6-7-10</t>
  </si>
  <si>
    <t>Relatório Tinteirinho; email 20-11-13</t>
  </si>
  <si>
    <t>Total 2013/14</t>
  </si>
  <si>
    <t>Média do grupo 2332 kg</t>
  </si>
  <si>
    <t>De acordo com o regulamento do concurso 12/13, os REEE recolhidos, em 2012/2013, correspondem a 720 créditos</t>
  </si>
  <si>
    <t>até 23-3-12</t>
  </si>
  <si>
    <t>Até 30-5-13</t>
  </si>
  <si>
    <t>2,5</t>
  </si>
  <si>
    <t>Ano letivo 2013/14</t>
  </si>
  <si>
    <t>Ano letivo</t>
  </si>
  <si>
    <t>http://www.erp-recycling.pt/CMS_BackOffice/ResourceLink.aspx?ResourceName=RESULTADOS%2bFINAIS%2bGD6_TOTAL.pdf</t>
  </si>
  <si>
    <t>Recolhido até Junho 2014 (estimativa)</t>
  </si>
  <si>
    <t>Total (Biological + HardLevel)</t>
  </si>
  <si>
    <t>Julho 2013 a Junho 2014</t>
  </si>
  <si>
    <t>Até 30-3-15</t>
  </si>
  <si>
    <t>31-3-15 a 20-6-15</t>
  </si>
  <si>
    <t>Total 2014/15</t>
  </si>
  <si>
    <t>Julho 2014 a Junho 2015</t>
  </si>
  <si>
    <t>Estimativa tendo por base os valores anteriores apresentados pela organização da "Escola Solar-RiR"</t>
  </si>
  <si>
    <t>Ano lectivo 2013/13</t>
  </si>
  <si>
    <t>Ano lectivo 2014/15</t>
  </si>
  <si>
    <t>Recolhido até Junho 2015 (estimativa)</t>
  </si>
  <si>
    <t>Relatório Tinteirinho; email 19-02-15</t>
  </si>
  <si>
    <t>Set. 14 a Jun 15</t>
  </si>
  <si>
    <t>Junho 2015 a Maio 2016</t>
  </si>
  <si>
    <t>Novembro 2013 a Maio 2015</t>
  </si>
  <si>
    <t>Ano lectivo 2015/16</t>
  </si>
  <si>
    <t>Recolhido até Junho 2016 (estimativa)</t>
  </si>
  <si>
    <t>Julho 2015 a Junho 2016</t>
  </si>
  <si>
    <t>A campanha (Corrida de Sacos) terminou no final do ano letivo 2013/2014 (a partir de então todos os medicamentos recolhiodos são encaminhados para as farmácias).</t>
  </si>
  <si>
    <t>Ano letivo 2014/15</t>
  </si>
  <si>
    <t>Ano letivo 2015/16</t>
  </si>
  <si>
    <t>A partir desta data a recolha passou a ser realizada no âmbito do projeto de Responsabilidade Social do Valsassina, sendo as "tampinhas" encaminhadas para ONG's</t>
  </si>
  <si>
    <t>Jul. 15 a Jun. 16</t>
  </si>
  <si>
    <t>Durante este ano lectivo foram realizadas algumas obras de remodelação de instalações (ex: laboratório JI e 1ºC; Área verde junto do liceu).</t>
  </si>
  <si>
    <t>Média 10 primeiros anos EE (03/04-12/13)</t>
  </si>
  <si>
    <t>Média 05/06-14/15 (10 anos, com início após da conclusão das obras para novos edificios)</t>
  </si>
  <si>
    <t>Recolhido até novembro 2016</t>
  </si>
  <si>
    <t>Recolhido até junho 2017</t>
  </si>
  <si>
    <t>Total 2015/16</t>
  </si>
  <si>
    <t>Total 2016/17</t>
  </si>
  <si>
    <t>Julho 2016 a Junho 2017</t>
  </si>
  <si>
    <t>Jul. 16 a Jun. 17</t>
  </si>
  <si>
    <t>Junho 2016 a Maio 2017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</si>
</sst>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14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0" fillId="0" borderId="2" xfId="0" applyNumberFormat="1" applyBorder="1"/>
    <xf numFmtId="1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5" borderId="0" xfId="0" applyFont="1" applyFill="1"/>
    <xf numFmtId="0" fontId="10" fillId="5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6" borderId="0" xfId="0" applyFill="1" applyBorder="1" applyAlignment="1"/>
    <xf numFmtId="0" fontId="8" fillId="0" borderId="0" xfId="0" applyFont="1" applyAlignment="1"/>
    <xf numFmtId="2" fontId="5" fillId="6" borderId="4" xfId="0" applyNumberFormat="1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1" fontId="17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 wrapText="1"/>
    </xf>
    <xf numFmtId="1" fontId="17" fillId="6" borderId="0" xfId="0" applyNumberFormat="1" applyFont="1" applyFill="1" applyBorder="1" applyAlignment="1">
      <alignment horizontal="center"/>
    </xf>
    <xf numFmtId="1" fontId="18" fillId="6" borderId="0" xfId="0" applyNumberFormat="1" applyFont="1" applyFill="1" applyBorder="1" applyAlignment="1">
      <alignment horizontal="center"/>
    </xf>
    <xf numFmtId="1" fontId="8" fillId="7" borderId="7" xfId="0" applyNumberFormat="1" applyFont="1" applyFill="1" applyBorder="1" applyAlignment="1">
      <alignment horizontal="center"/>
    </xf>
    <xf numFmtId="1" fontId="8" fillId="7" borderId="21" xfId="0" applyNumberFormat="1" applyFont="1" applyFill="1" applyBorder="1" applyAlignment="1">
      <alignment horizontal="center"/>
    </xf>
    <xf numFmtId="1" fontId="18" fillId="6" borderId="1" xfId="0" applyNumberFormat="1" applyFont="1" applyFill="1" applyBorder="1" applyAlignment="1">
      <alignment horizontal="center" vertical="center"/>
    </xf>
    <xf numFmtId="2" fontId="19" fillId="8" borderId="1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9" borderId="22" xfId="0" applyFill="1" applyBorder="1"/>
    <xf numFmtId="0" fontId="5" fillId="10" borderId="22" xfId="0" applyFont="1" applyFill="1" applyBorder="1" applyAlignment="1">
      <alignment vertical="center" wrapText="1"/>
    </xf>
    <xf numFmtId="0" fontId="0" fillId="11" borderId="22" xfId="0" applyFill="1" applyBorder="1"/>
    <xf numFmtId="0" fontId="0" fillId="11" borderId="23" xfId="0" applyFill="1" applyBorder="1"/>
    <xf numFmtId="0" fontId="12" fillId="0" borderId="24" xfId="0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top" wrapText="1"/>
    </xf>
    <xf numFmtId="1" fontId="18" fillId="12" borderId="1" xfId="0" applyNumberFormat="1" applyFont="1" applyFill="1" applyBorder="1" applyAlignment="1">
      <alignment horizontal="center" vertical="center"/>
    </xf>
    <xf numFmtId="49" fontId="20" fillId="8" borderId="1" xfId="0" applyNumberFormat="1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0" fillId="0" borderId="25" xfId="0" applyBorder="1"/>
    <xf numFmtId="0" fontId="5" fillId="10" borderId="25" xfId="0" applyFont="1" applyFill="1" applyBorder="1" applyAlignment="1">
      <alignment horizontal="center" vertical="center" wrapText="1"/>
    </xf>
    <xf numFmtId="0" fontId="0" fillId="0" borderId="24" xfId="0" applyBorder="1"/>
    <xf numFmtId="0" fontId="13" fillId="4" borderId="8" xfId="0" applyFont="1" applyFill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6" xfId="0" applyBorder="1"/>
    <xf numFmtId="0" fontId="0" fillId="9" borderId="27" xfId="0" applyFill="1" applyBorder="1"/>
    <xf numFmtId="0" fontId="0" fillId="9" borderId="28" xfId="0" applyFill="1" applyBorder="1"/>
    <xf numFmtId="0" fontId="0" fillId="6" borderId="27" xfId="0" applyFill="1" applyBorder="1"/>
    <xf numFmtId="0" fontId="5" fillId="10" borderId="27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vertical="center" wrapText="1"/>
    </xf>
    <xf numFmtId="0" fontId="0" fillId="6" borderId="28" xfId="0" applyFill="1" applyBorder="1"/>
    <xf numFmtId="1" fontId="10" fillId="6" borderId="1" xfId="0" applyNumberFormat="1" applyFont="1" applyFill="1" applyBorder="1" applyAlignment="1">
      <alignment horizontal="center" vertical="center"/>
    </xf>
    <xf numFmtId="2" fontId="20" fillId="8" borderId="1" xfId="0" applyNumberFormat="1" applyFont="1" applyFill="1" applyBorder="1" applyAlignment="1">
      <alignment horizontal="center" vertical="center"/>
    </xf>
    <xf numFmtId="1" fontId="19" fillId="12" borderId="1" xfId="0" applyNumberFormat="1" applyFont="1" applyFill="1" applyBorder="1" applyAlignment="1">
      <alignment horizontal="center" vertical="center"/>
    </xf>
    <xf numFmtId="1" fontId="20" fillId="12" borderId="1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/>
    </xf>
    <xf numFmtId="1" fontId="18" fillId="8" borderId="1" xfId="0" applyNumberFormat="1" applyFont="1" applyFill="1" applyBorder="1" applyAlignment="1">
      <alignment horizontal="center" vertical="center"/>
    </xf>
    <xf numFmtId="1" fontId="18" fillId="8" borderId="1" xfId="0" quotePrefix="1" applyNumberFormat="1" applyFont="1" applyFill="1" applyBorder="1" applyAlignment="1">
      <alignment horizontal="center" vertical="center"/>
    </xf>
    <xf numFmtId="49" fontId="20" fillId="8" borderId="1" xfId="0" quotePrefix="1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5" fontId="9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6" fillId="6" borderId="0" xfId="0" applyFont="1" applyFill="1" applyAlignment="1"/>
    <xf numFmtId="0" fontId="0" fillId="0" borderId="35" xfId="0" applyBorder="1"/>
    <xf numFmtId="0" fontId="0" fillId="0" borderId="36" xfId="0" applyBorder="1"/>
    <xf numFmtId="0" fontId="0" fillId="0" borderId="31" xfId="0" applyBorder="1"/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0" fillId="13" borderId="30" xfId="0" applyFont="1" applyFill="1" applyBorder="1" applyAlignment="1">
      <alignment horizontal="center"/>
    </xf>
    <xf numFmtId="0" fontId="10" fillId="13" borderId="36" xfId="0" applyFont="1" applyFill="1" applyBorder="1" applyAlignment="1">
      <alignment horizontal="center"/>
    </xf>
    <xf numFmtId="0" fontId="0" fillId="14" borderId="35" xfId="0" applyFill="1" applyBorder="1"/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8" fillId="0" borderId="3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0" borderId="34" xfId="0" applyBorder="1"/>
    <xf numFmtId="14" fontId="0" fillId="0" borderId="34" xfId="0" applyNumberFormat="1" applyBorder="1"/>
    <xf numFmtId="0" fontId="10" fillId="10" borderId="30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0" fillId="0" borderId="3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14" fontId="9" fillId="6" borderId="34" xfId="0" applyNumberFormat="1" applyFont="1" applyFill="1" applyBorder="1" applyAlignment="1">
      <alignment horizontal="center"/>
    </xf>
    <xf numFmtId="14" fontId="0" fillId="6" borderId="2" xfId="0" applyNumberFormat="1" applyFill="1" applyBorder="1"/>
    <xf numFmtId="0" fontId="5" fillId="6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/>
    <xf numFmtId="0" fontId="10" fillId="0" borderId="3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5" fillId="0" borderId="0" xfId="0" applyFont="1"/>
    <xf numFmtId="0" fontId="10" fillId="0" borderId="3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22" xfId="0" applyFill="1" applyBorder="1"/>
    <xf numFmtId="0" fontId="0" fillId="6" borderId="23" xfId="0" applyFill="1" applyBorder="1"/>
    <xf numFmtId="0" fontId="0" fillId="6" borderId="22" xfId="0" applyFill="1" applyBorder="1" applyAlignment="1">
      <alignment horizontal="center"/>
    </xf>
    <xf numFmtId="0" fontId="8" fillId="10" borderId="40" xfId="0" applyFont="1" applyFill="1" applyBorder="1" applyAlignment="1">
      <alignment horizontal="center"/>
    </xf>
    <xf numFmtId="0" fontId="8" fillId="10" borderId="41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/>
    </xf>
    <xf numFmtId="0" fontId="8" fillId="14" borderId="37" xfId="0" applyFont="1" applyFill="1" applyBorder="1" applyAlignment="1">
      <alignment horizontal="left"/>
    </xf>
    <xf numFmtId="0" fontId="22" fillId="1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14" fontId="23" fillId="0" borderId="34" xfId="0" applyNumberFormat="1" applyFont="1" applyBorder="1" applyAlignment="1">
      <alignment horizontal="left"/>
    </xf>
    <xf numFmtId="14" fontId="22" fillId="14" borderId="34" xfId="0" applyNumberFormat="1" applyFont="1" applyFill="1" applyBorder="1" applyAlignment="1">
      <alignment horizontal="left"/>
    </xf>
    <xf numFmtId="0" fontId="8" fillId="14" borderId="1" xfId="0" applyFont="1" applyFill="1" applyBorder="1" applyAlignment="1">
      <alignment horizontal="center" vertical="center"/>
    </xf>
    <xf numFmtId="0" fontId="22" fillId="15" borderId="34" xfId="0" applyFont="1" applyFill="1" applyBorder="1"/>
    <xf numFmtId="0" fontId="22" fillId="15" borderId="1" xfId="0" applyFont="1" applyFill="1" applyBorder="1" applyAlignment="1">
      <alignment horizontal="center" vertical="center"/>
    </xf>
    <xf numFmtId="14" fontId="9" fillId="0" borderId="34" xfId="0" applyNumberFormat="1" applyFont="1" applyBorder="1" applyAlignment="1">
      <alignment horizontal="left"/>
    </xf>
    <xf numFmtId="14" fontId="8" fillId="14" borderId="34" xfId="0" applyNumberFormat="1" applyFont="1" applyFill="1" applyBorder="1" applyAlignment="1">
      <alignment horizontal="left"/>
    </xf>
    <xf numFmtId="14" fontId="23" fillId="6" borderId="34" xfId="0" applyNumberFormat="1" applyFont="1" applyFill="1" applyBorder="1" applyAlignment="1">
      <alignment horizontal="left"/>
    </xf>
    <xf numFmtId="0" fontId="24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9" fillId="6" borderId="34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 horizontal="center" vertical="center"/>
    </xf>
    <xf numFmtId="14" fontId="8" fillId="6" borderId="34" xfId="0" applyNumberFormat="1" applyFont="1" applyFill="1" applyBorder="1" applyAlignment="1">
      <alignment horizontal="left"/>
    </xf>
    <xf numFmtId="0" fontId="25" fillId="16" borderId="30" xfId="0" applyFont="1" applyFill="1" applyBorder="1" applyAlignment="1">
      <alignment horizontal="center" vertical="center" wrapText="1"/>
    </xf>
    <xf numFmtId="0" fontId="25" fillId="16" borderId="36" xfId="0" applyFont="1" applyFill="1" applyBorder="1" applyAlignment="1">
      <alignment horizontal="center" vertical="center"/>
    </xf>
    <xf numFmtId="0" fontId="9" fillId="0" borderId="36" xfId="0" applyFont="1" applyBorder="1"/>
    <xf numFmtId="0" fontId="9" fillId="0" borderId="7" xfId="0" applyFont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1" fontId="19" fillId="8" borderId="1" xfId="0" applyNumberFormat="1" applyFont="1" applyFill="1" applyBorder="1" applyAlignment="1">
      <alignment horizontal="center" vertical="center"/>
    </xf>
    <xf numFmtId="1" fontId="20" fillId="8" borderId="1" xfId="0" applyNumberFormat="1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10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3" fillId="4" borderId="29" xfId="0" applyFont="1" applyFill="1" applyBorder="1" applyAlignment="1">
      <alignment horizontal="center" vertical="top" wrapText="1"/>
    </xf>
    <xf numFmtId="1" fontId="8" fillId="7" borderId="44" xfId="0" applyNumberFormat="1" applyFont="1" applyFill="1" applyBorder="1" applyAlignment="1">
      <alignment horizontal="center"/>
    </xf>
    <xf numFmtId="2" fontId="10" fillId="15" borderId="45" xfId="0" applyNumberFormat="1" applyFont="1" applyFill="1" applyBorder="1" applyAlignment="1">
      <alignment horizontal="center" vertical="center"/>
    </xf>
    <xf numFmtId="1" fontId="19" fillId="15" borderId="39" xfId="0" applyNumberFormat="1" applyFont="1" applyFill="1" applyBorder="1" applyAlignment="1">
      <alignment horizontal="center" vertical="center"/>
    </xf>
    <xf numFmtId="1" fontId="20" fillId="15" borderId="39" xfId="0" applyNumberFormat="1" applyFont="1" applyFill="1" applyBorder="1" applyAlignment="1">
      <alignment horizontal="center" vertical="center"/>
    </xf>
    <xf numFmtId="1" fontId="19" fillId="15" borderId="33" xfId="0" applyNumberFormat="1" applyFont="1" applyFill="1" applyBorder="1" applyAlignment="1">
      <alignment horizontal="center" vertical="center"/>
    </xf>
    <xf numFmtId="2" fontId="10" fillId="15" borderId="46" xfId="0" applyNumberFormat="1" applyFont="1" applyFill="1" applyBorder="1" applyAlignment="1">
      <alignment horizontal="center" vertical="center"/>
    </xf>
    <xf numFmtId="2" fontId="26" fillId="15" borderId="36" xfId="0" applyNumberFormat="1" applyFont="1" applyFill="1" applyBorder="1" applyAlignment="1">
      <alignment horizontal="center" vertical="center"/>
    </xf>
    <xf numFmtId="2" fontId="27" fillId="15" borderId="36" xfId="0" applyNumberFormat="1" applyFont="1" applyFill="1" applyBorder="1" applyAlignment="1">
      <alignment horizontal="center" vertical="center"/>
    </xf>
    <xf numFmtId="2" fontId="26" fillId="15" borderId="31" xfId="0" applyNumberFormat="1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 wrapText="1"/>
    </xf>
    <xf numFmtId="2" fontId="28" fillId="6" borderId="47" xfId="0" applyNumberFormat="1" applyFont="1" applyFill="1" applyBorder="1"/>
    <xf numFmtId="164" fontId="18" fillId="6" borderId="22" xfId="0" applyNumberFormat="1" applyFont="1" applyFill="1" applyBorder="1" applyAlignment="1">
      <alignment vertical="center"/>
    </xf>
    <xf numFmtId="164" fontId="18" fillId="6" borderId="48" xfId="0" applyNumberFormat="1" applyFont="1" applyFill="1" applyBorder="1" applyAlignment="1">
      <alignment vertical="center"/>
    </xf>
    <xf numFmtId="0" fontId="0" fillId="0" borderId="23" xfId="0" applyBorder="1"/>
    <xf numFmtId="2" fontId="10" fillId="17" borderId="39" xfId="0" applyNumberFormat="1" applyFont="1" applyFill="1" applyBorder="1" applyAlignment="1">
      <alignment horizontal="center" vertical="center"/>
    </xf>
    <xf numFmtId="2" fontId="5" fillId="17" borderId="39" xfId="0" applyNumberFormat="1" applyFont="1" applyFill="1" applyBorder="1"/>
    <xf numFmtId="2" fontId="26" fillId="17" borderId="39" xfId="0" applyNumberFormat="1" applyFont="1" applyFill="1" applyBorder="1" applyAlignment="1">
      <alignment horizontal="center" vertical="center"/>
    </xf>
    <xf numFmtId="2" fontId="26" fillId="17" borderId="49" xfId="0" applyNumberFormat="1" applyFont="1" applyFill="1" applyBorder="1" applyAlignment="1">
      <alignment horizontal="center" vertical="center"/>
    </xf>
    <xf numFmtId="2" fontId="26" fillId="17" borderId="50" xfId="0" applyNumberFormat="1" applyFont="1" applyFill="1" applyBorder="1" applyAlignment="1">
      <alignment horizontal="center" vertical="center"/>
    </xf>
    <xf numFmtId="2" fontId="10" fillId="17" borderId="50" xfId="0" applyNumberFormat="1" applyFont="1" applyFill="1" applyBorder="1" applyAlignment="1">
      <alignment horizontal="center" vertical="center"/>
    </xf>
    <xf numFmtId="2" fontId="10" fillId="17" borderId="51" xfId="0" applyNumberFormat="1" applyFont="1" applyFill="1" applyBorder="1" applyAlignment="1">
      <alignment horizontal="center" vertical="center"/>
    </xf>
    <xf numFmtId="2" fontId="10" fillId="17" borderId="36" xfId="0" applyNumberFormat="1" applyFont="1" applyFill="1" applyBorder="1" applyAlignment="1">
      <alignment horizontal="center" vertical="center"/>
    </xf>
    <xf numFmtId="2" fontId="5" fillId="17" borderId="36" xfId="0" applyNumberFormat="1" applyFont="1" applyFill="1" applyBorder="1"/>
    <xf numFmtId="2" fontId="19" fillId="17" borderId="36" xfId="0" quotePrefix="1" applyNumberFormat="1" applyFont="1" applyFill="1" applyBorder="1" applyAlignment="1">
      <alignment horizontal="center" vertical="center"/>
    </xf>
    <xf numFmtId="2" fontId="18" fillId="17" borderId="36" xfId="0" quotePrefix="1" applyNumberFormat="1" applyFont="1" applyFill="1" applyBorder="1" applyAlignment="1">
      <alignment horizontal="center" vertical="center"/>
    </xf>
    <xf numFmtId="2" fontId="18" fillId="17" borderId="31" xfId="0" quotePrefix="1" applyNumberFormat="1" applyFont="1" applyFill="1" applyBorder="1" applyAlignment="1">
      <alignment horizontal="center" vertical="center"/>
    </xf>
    <xf numFmtId="2" fontId="10" fillId="18" borderId="39" xfId="0" applyNumberFormat="1" applyFont="1" applyFill="1" applyBorder="1" applyAlignment="1">
      <alignment horizontal="center" vertical="center"/>
    </xf>
    <xf numFmtId="1" fontId="19" fillId="18" borderId="39" xfId="0" applyNumberFormat="1" applyFont="1" applyFill="1" applyBorder="1" applyAlignment="1">
      <alignment horizontal="center"/>
    </xf>
    <xf numFmtId="1" fontId="20" fillId="18" borderId="39" xfId="0" applyNumberFormat="1" applyFont="1" applyFill="1" applyBorder="1" applyAlignment="1">
      <alignment horizontal="center"/>
    </xf>
    <xf numFmtId="1" fontId="20" fillId="18" borderId="50" xfId="0" applyNumberFormat="1" applyFont="1" applyFill="1" applyBorder="1" applyAlignment="1">
      <alignment horizontal="center"/>
    </xf>
    <xf numFmtId="1" fontId="19" fillId="18" borderId="50" xfId="0" applyNumberFormat="1" applyFont="1" applyFill="1" applyBorder="1" applyAlignment="1">
      <alignment horizontal="center"/>
    </xf>
    <xf numFmtId="1" fontId="19" fillId="18" borderId="51" xfId="0" applyNumberFormat="1" applyFont="1" applyFill="1" applyBorder="1" applyAlignment="1">
      <alignment horizontal="center"/>
    </xf>
    <xf numFmtId="2" fontId="10" fillId="18" borderId="36" xfId="0" applyNumberFormat="1" applyFont="1" applyFill="1" applyBorder="1" applyAlignment="1">
      <alignment horizontal="center" vertical="center"/>
    </xf>
    <xf numFmtId="2" fontId="26" fillId="18" borderId="36" xfId="0" applyNumberFormat="1" applyFont="1" applyFill="1" applyBorder="1" applyAlignment="1">
      <alignment horizontal="center" vertical="center"/>
    </xf>
    <xf numFmtId="2" fontId="27" fillId="18" borderId="36" xfId="0" applyNumberFormat="1" applyFont="1" applyFill="1" applyBorder="1" applyAlignment="1">
      <alignment horizontal="center" vertical="center"/>
    </xf>
    <xf numFmtId="2" fontId="26" fillId="18" borderId="31" xfId="0" applyNumberFormat="1" applyFont="1" applyFill="1" applyBorder="1" applyAlignment="1">
      <alignment horizontal="center" vertical="center"/>
    </xf>
    <xf numFmtId="2" fontId="10" fillId="6" borderId="22" xfId="0" applyNumberFormat="1" applyFont="1" applyFill="1" applyBorder="1" applyAlignment="1">
      <alignment horizontal="center" vertical="center"/>
    </xf>
    <xf numFmtId="2" fontId="26" fillId="6" borderId="22" xfId="0" applyNumberFormat="1" applyFont="1" applyFill="1" applyBorder="1" applyAlignment="1">
      <alignment horizontal="center" vertical="center"/>
    </xf>
    <xf numFmtId="2" fontId="26" fillId="6" borderId="23" xfId="0" applyNumberFormat="1" applyFont="1" applyFill="1" applyBorder="1" applyAlignment="1">
      <alignment horizontal="center" vertical="center"/>
    </xf>
    <xf numFmtId="0" fontId="0" fillId="9" borderId="23" xfId="0" applyFill="1" applyBorder="1"/>
    <xf numFmtId="0" fontId="0" fillId="6" borderId="23" xfId="0" applyFill="1" applyBorder="1" applyAlignment="1">
      <alignment horizontal="center"/>
    </xf>
    <xf numFmtId="1" fontId="10" fillId="6" borderId="7" xfId="0" applyNumberFormat="1" applyFont="1" applyFill="1" applyBorder="1" applyAlignment="1">
      <alignment horizontal="center" vertical="center"/>
    </xf>
    <xf numFmtId="2" fontId="20" fillId="8" borderId="7" xfId="0" applyNumberFormat="1" applyFont="1" applyFill="1" applyBorder="1" applyAlignment="1">
      <alignment horizontal="center" vertical="center"/>
    </xf>
    <xf numFmtId="2" fontId="19" fillId="8" borderId="7" xfId="0" applyNumberFormat="1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vertical="center" wrapText="1"/>
    </xf>
    <xf numFmtId="2" fontId="20" fillId="6" borderId="22" xfId="0" applyNumberFormat="1" applyFont="1" applyFill="1" applyBorder="1" applyAlignment="1">
      <alignment horizontal="center" vertical="center"/>
    </xf>
    <xf numFmtId="2" fontId="20" fillId="6" borderId="23" xfId="0" applyNumberFormat="1" applyFont="1" applyFill="1" applyBorder="1" applyAlignment="1">
      <alignment horizontal="center" vertical="center"/>
    </xf>
    <xf numFmtId="2" fontId="20" fillId="6" borderId="22" xfId="0" applyNumberFormat="1" applyFont="1" applyFill="1" applyBorder="1" applyAlignment="1">
      <alignment vertical="center"/>
    </xf>
    <xf numFmtId="0" fontId="18" fillId="6" borderId="25" xfId="0" applyFont="1" applyFill="1" applyBorder="1" applyAlignment="1">
      <alignment horizontal="center" vertical="center" wrapText="1"/>
    </xf>
    <xf numFmtId="1" fontId="10" fillId="6" borderId="25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6" fillId="17" borderId="0" xfId="0" applyFont="1" applyFill="1" applyAlignment="1">
      <alignment horizontal="center"/>
    </xf>
    <xf numFmtId="0" fontId="5" fillId="17" borderId="52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  <xf numFmtId="0" fontId="18" fillId="18" borderId="32" xfId="0" applyFont="1" applyFill="1" applyBorder="1" applyAlignment="1">
      <alignment horizontal="center" vertical="center" wrapText="1"/>
    </xf>
    <xf numFmtId="0" fontId="18" fillId="18" borderId="3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8" fillId="15" borderId="52" xfId="0" applyFont="1" applyFill="1" applyBorder="1" applyAlignment="1">
      <alignment horizontal="center" vertical="center" wrapText="1"/>
    </xf>
    <xf numFmtId="0" fontId="18" fillId="15" borderId="53" xfId="0" applyFont="1" applyFill="1" applyBorder="1" applyAlignment="1">
      <alignment horizontal="center" vertical="center" wrapText="1"/>
    </xf>
    <xf numFmtId="164" fontId="21" fillId="10" borderId="25" xfId="0" applyNumberFormat="1" applyFont="1" applyFill="1" applyBorder="1" applyAlignment="1">
      <alignment horizontal="center" vertical="center"/>
    </xf>
    <xf numFmtId="164" fontId="21" fillId="10" borderId="22" xfId="0" applyNumberFormat="1" applyFont="1" applyFill="1" applyBorder="1" applyAlignment="1">
      <alignment horizontal="center" vertical="center"/>
    </xf>
    <xf numFmtId="164" fontId="21" fillId="10" borderId="23" xfId="0" applyNumberFormat="1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2" fontId="8" fillId="10" borderId="25" xfId="0" applyNumberFormat="1" applyFont="1" applyFill="1" applyBorder="1" applyAlignment="1">
      <alignment horizontal="center" vertical="center"/>
    </xf>
    <xf numFmtId="2" fontId="8" fillId="10" borderId="22" xfId="0" applyNumberFormat="1" applyFont="1" applyFill="1" applyBorder="1" applyAlignment="1">
      <alignment horizontal="center" vertical="center"/>
    </xf>
    <xf numFmtId="2" fontId="8" fillId="10" borderId="23" xfId="0" applyNumberFormat="1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2" fontId="20" fillId="10" borderId="25" xfId="0" applyNumberFormat="1" applyFont="1" applyFill="1" applyBorder="1" applyAlignment="1">
      <alignment horizontal="center" vertical="center"/>
    </xf>
    <xf numFmtId="2" fontId="20" fillId="10" borderId="22" xfId="0" applyNumberFormat="1" applyFont="1" applyFill="1" applyBorder="1" applyAlignment="1">
      <alignment horizontal="center" vertical="center"/>
    </xf>
    <xf numFmtId="2" fontId="20" fillId="10" borderId="23" xfId="0" applyNumberFormat="1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/>
    </xf>
    <xf numFmtId="0" fontId="29" fillId="19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5" fillId="2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1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8.9995631280034946E-2"/>
          <c:y val="3.1100478468899569E-2"/>
          <c:w val="0.90825688073394406"/>
          <c:h val="0.67703349282296654"/>
        </c:manualLayout>
      </c:layout>
      <c:barChart>
        <c:barDir val="col"/>
        <c:grouping val="clustered"/>
        <c:ser>
          <c:idx val="0"/>
          <c:order val="0"/>
          <c:tx>
            <c:strRef>
              <c:f>Água!$C$3:$C$4</c:f>
              <c:strCache>
                <c:ptCount val="1"/>
                <c:pt idx="0">
                  <c:v>2003/2004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Água!$C$5:$C$16</c:f>
              <c:numCache>
                <c:formatCode>General</c:formatCode>
                <c:ptCount val="12"/>
                <c:pt idx="0">
                  <c:v>751</c:v>
                </c:pt>
                <c:pt idx="1">
                  <c:v>1111</c:v>
                </c:pt>
                <c:pt idx="2">
                  <c:v>1027</c:v>
                </c:pt>
                <c:pt idx="3">
                  <c:v>862</c:v>
                </c:pt>
                <c:pt idx="4">
                  <c:v>715</c:v>
                </c:pt>
                <c:pt idx="5">
                  <c:v>681</c:v>
                </c:pt>
                <c:pt idx="6">
                  <c:v>0</c:v>
                </c:pt>
                <c:pt idx="7">
                  <c:v>2003</c:v>
                </c:pt>
                <c:pt idx="8">
                  <c:v>800</c:v>
                </c:pt>
                <c:pt idx="9">
                  <c:v>1100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Água!$D$3:$D$4</c:f>
              <c:strCache>
                <c:ptCount val="1"/>
                <c:pt idx="0">
                  <c:v>2004/2005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Água!$D$5:$D$16</c:f>
              <c:numCache>
                <c:formatCode>General</c:formatCode>
                <c:ptCount val="12"/>
                <c:pt idx="0">
                  <c:v>1094</c:v>
                </c:pt>
                <c:pt idx="1">
                  <c:v>1872</c:v>
                </c:pt>
                <c:pt idx="2">
                  <c:v>838</c:v>
                </c:pt>
                <c:pt idx="3">
                  <c:v>532</c:v>
                </c:pt>
                <c:pt idx="4">
                  <c:v>632</c:v>
                </c:pt>
                <c:pt idx="5">
                  <c:v>1179</c:v>
                </c:pt>
                <c:pt idx="6">
                  <c:v>1014</c:v>
                </c:pt>
                <c:pt idx="7">
                  <c:v>0</c:v>
                </c:pt>
                <c:pt idx="8">
                  <c:v>1014</c:v>
                </c:pt>
                <c:pt idx="9">
                  <c:v>958</c:v>
                </c:pt>
                <c:pt idx="10">
                  <c:v>733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Água!$E$3:$E$4</c:f>
              <c:strCache>
                <c:ptCount val="1"/>
                <c:pt idx="0">
                  <c:v>2005/2006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Água!$E$5:$E$16</c:f>
              <c:numCache>
                <c:formatCode>General</c:formatCode>
                <c:ptCount val="12"/>
                <c:pt idx="0">
                  <c:v>1403</c:v>
                </c:pt>
                <c:pt idx="1">
                  <c:v>954</c:v>
                </c:pt>
                <c:pt idx="2">
                  <c:v>610</c:v>
                </c:pt>
                <c:pt idx="3">
                  <c:v>580</c:v>
                </c:pt>
                <c:pt idx="4">
                  <c:v>348</c:v>
                </c:pt>
                <c:pt idx="5">
                  <c:v>628</c:v>
                </c:pt>
                <c:pt idx="6">
                  <c:v>515</c:v>
                </c:pt>
                <c:pt idx="7">
                  <c:v>628</c:v>
                </c:pt>
                <c:pt idx="8">
                  <c:v>762</c:v>
                </c:pt>
                <c:pt idx="9">
                  <c:v>1150</c:v>
                </c:pt>
                <c:pt idx="10">
                  <c:v>675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Água!$F$3:$F$4</c:f>
              <c:strCache>
                <c:ptCount val="1"/>
                <c:pt idx="0">
                  <c:v>2006/2007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Água!$F$5:$F$16</c:f>
              <c:numCache>
                <c:formatCode>General</c:formatCode>
                <c:ptCount val="12"/>
                <c:pt idx="0">
                  <c:v>0</c:v>
                </c:pt>
                <c:pt idx="1">
                  <c:v>2173</c:v>
                </c:pt>
                <c:pt idx="2">
                  <c:v>744</c:v>
                </c:pt>
                <c:pt idx="3">
                  <c:v>658</c:v>
                </c:pt>
                <c:pt idx="4">
                  <c:v>473</c:v>
                </c:pt>
                <c:pt idx="5">
                  <c:v>0</c:v>
                </c:pt>
                <c:pt idx="6">
                  <c:v>1311</c:v>
                </c:pt>
                <c:pt idx="7">
                  <c:v>666</c:v>
                </c:pt>
                <c:pt idx="8">
                  <c:v>720</c:v>
                </c:pt>
                <c:pt idx="9">
                  <c:v>946</c:v>
                </c:pt>
                <c:pt idx="10">
                  <c:v>558</c:v>
                </c:pt>
                <c:pt idx="11">
                  <c:v>525</c:v>
                </c:pt>
              </c:numCache>
            </c:numRef>
          </c:val>
        </c:ser>
        <c:ser>
          <c:idx val="4"/>
          <c:order val="4"/>
          <c:tx>
            <c:strRef>
              <c:f>Água!$G$3:$G$4</c:f>
              <c:strCache>
                <c:ptCount val="1"/>
                <c:pt idx="0">
                  <c:v>2007/2008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Água!$G$5:$G$16</c:f>
              <c:numCache>
                <c:formatCode>General</c:formatCode>
                <c:ptCount val="12"/>
                <c:pt idx="0">
                  <c:v>615</c:v>
                </c:pt>
                <c:pt idx="1">
                  <c:v>714</c:v>
                </c:pt>
                <c:pt idx="2">
                  <c:v>839</c:v>
                </c:pt>
                <c:pt idx="3">
                  <c:v>773</c:v>
                </c:pt>
                <c:pt idx="4">
                  <c:v>676</c:v>
                </c:pt>
                <c:pt idx="5">
                  <c:v>743</c:v>
                </c:pt>
                <c:pt idx="6">
                  <c:v>515</c:v>
                </c:pt>
                <c:pt idx="7">
                  <c:v>572</c:v>
                </c:pt>
                <c:pt idx="8">
                  <c:v>727</c:v>
                </c:pt>
                <c:pt idx="9">
                  <c:v>830</c:v>
                </c:pt>
                <c:pt idx="10">
                  <c:v>507</c:v>
                </c:pt>
                <c:pt idx="11">
                  <c:v>218</c:v>
                </c:pt>
              </c:numCache>
            </c:numRef>
          </c:val>
        </c:ser>
        <c:ser>
          <c:idx val="5"/>
          <c:order val="5"/>
          <c:tx>
            <c:strRef>
              <c:f>Água!$H$3:$H$4</c:f>
              <c:strCache>
                <c:ptCount val="1"/>
                <c:pt idx="0">
                  <c:v>2008/2009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Água!$H$5:$H$16</c:f>
              <c:numCache>
                <c:formatCode>General</c:formatCode>
                <c:ptCount val="12"/>
                <c:pt idx="0">
                  <c:v>193</c:v>
                </c:pt>
                <c:pt idx="1">
                  <c:v>343</c:v>
                </c:pt>
                <c:pt idx="2">
                  <c:v>213</c:v>
                </c:pt>
                <c:pt idx="3">
                  <c:v>165</c:v>
                </c:pt>
                <c:pt idx="4">
                  <c:v>208</c:v>
                </c:pt>
                <c:pt idx="5">
                  <c:v>216</c:v>
                </c:pt>
                <c:pt idx="6">
                  <c:v>133</c:v>
                </c:pt>
                <c:pt idx="7">
                  <c:v>290</c:v>
                </c:pt>
                <c:pt idx="8">
                  <c:v>235</c:v>
                </c:pt>
                <c:pt idx="9">
                  <c:v>597</c:v>
                </c:pt>
                <c:pt idx="10">
                  <c:v>173</c:v>
                </c:pt>
                <c:pt idx="11">
                  <c:v>38</c:v>
                </c:pt>
              </c:numCache>
            </c:numRef>
          </c:val>
        </c:ser>
        <c:ser>
          <c:idx val="6"/>
          <c:order val="6"/>
          <c:tx>
            <c:strRef>
              <c:f>Água!$I$3:$I$4</c:f>
              <c:strCache>
                <c:ptCount val="1"/>
                <c:pt idx="0">
                  <c:v>2009/2010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Água!$I$5:$I$16</c:f>
              <c:numCache>
                <c:formatCode>General</c:formatCode>
                <c:ptCount val="12"/>
                <c:pt idx="0">
                  <c:v>367</c:v>
                </c:pt>
                <c:pt idx="1">
                  <c:v>498</c:v>
                </c:pt>
                <c:pt idx="2">
                  <c:v>649</c:v>
                </c:pt>
                <c:pt idx="3">
                  <c:v>599</c:v>
                </c:pt>
                <c:pt idx="4">
                  <c:v>623</c:v>
                </c:pt>
                <c:pt idx="5">
                  <c:v>595</c:v>
                </c:pt>
                <c:pt idx="6">
                  <c:v>633</c:v>
                </c:pt>
                <c:pt idx="7">
                  <c:v>661</c:v>
                </c:pt>
                <c:pt idx="8">
                  <c:v>604</c:v>
                </c:pt>
                <c:pt idx="9">
                  <c:v>589</c:v>
                </c:pt>
                <c:pt idx="10">
                  <c:v>371</c:v>
                </c:pt>
                <c:pt idx="11">
                  <c:v>382</c:v>
                </c:pt>
              </c:numCache>
            </c:numRef>
          </c:val>
        </c:ser>
        <c:ser>
          <c:idx val="7"/>
          <c:order val="7"/>
          <c:tx>
            <c:strRef>
              <c:f>Água!$J$3:$J$4</c:f>
              <c:strCache>
                <c:ptCount val="1"/>
                <c:pt idx="0">
                  <c:v>2010/2011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Água!$J$5:$J$16</c:f>
              <c:numCache>
                <c:formatCode>General</c:formatCode>
                <c:ptCount val="12"/>
                <c:pt idx="0">
                  <c:v>382</c:v>
                </c:pt>
                <c:pt idx="1">
                  <c:v>542</c:v>
                </c:pt>
                <c:pt idx="2">
                  <c:v>516</c:v>
                </c:pt>
                <c:pt idx="3">
                  <c:v>446</c:v>
                </c:pt>
                <c:pt idx="4">
                  <c:v>645</c:v>
                </c:pt>
                <c:pt idx="5">
                  <c:v>493</c:v>
                </c:pt>
                <c:pt idx="6">
                  <c:v>427</c:v>
                </c:pt>
                <c:pt idx="7">
                  <c:v>507</c:v>
                </c:pt>
                <c:pt idx="8">
                  <c:v>727</c:v>
                </c:pt>
                <c:pt idx="9">
                  <c:v>667</c:v>
                </c:pt>
                <c:pt idx="10">
                  <c:v>506</c:v>
                </c:pt>
                <c:pt idx="11">
                  <c:v>697</c:v>
                </c:pt>
              </c:numCache>
            </c:numRef>
          </c:val>
        </c:ser>
        <c:ser>
          <c:idx val="8"/>
          <c:order val="8"/>
          <c:tx>
            <c:strRef>
              <c:f>Água!$K$3:$K$4</c:f>
              <c:strCache>
                <c:ptCount val="1"/>
                <c:pt idx="0">
                  <c:v>2011/2012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Água!$K$5:$K$16</c:f>
              <c:numCache>
                <c:formatCode>General</c:formatCode>
                <c:ptCount val="12"/>
                <c:pt idx="0">
                  <c:v>586</c:v>
                </c:pt>
                <c:pt idx="1">
                  <c:v>593</c:v>
                </c:pt>
                <c:pt idx="2">
                  <c:v>613</c:v>
                </c:pt>
                <c:pt idx="3">
                  <c:v>601</c:v>
                </c:pt>
                <c:pt idx="4">
                  <c:v>910</c:v>
                </c:pt>
                <c:pt idx="5">
                  <c:v>658</c:v>
                </c:pt>
                <c:pt idx="6">
                  <c:v>680</c:v>
                </c:pt>
                <c:pt idx="7">
                  <c:v>595</c:v>
                </c:pt>
                <c:pt idx="8">
                  <c:v>773</c:v>
                </c:pt>
                <c:pt idx="9">
                  <c:v>554</c:v>
                </c:pt>
                <c:pt idx="10">
                  <c:v>609</c:v>
                </c:pt>
                <c:pt idx="11">
                  <c:v>600</c:v>
                </c:pt>
              </c:numCache>
            </c:numRef>
          </c:val>
        </c:ser>
        <c:ser>
          <c:idx val="9"/>
          <c:order val="9"/>
          <c:tx>
            <c:strRef>
              <c:f>Água!$L$3:$L$4</c:f>
              <c:strCache>
                <c:ptCount val="1"/>
                <c:pt idx="0">
                  <c:v>2012/2013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Água!$L$5:$L$16</c:f>
              <c:numCache>
                <c:formatCode>General</c:formatCode>
                <c:ptCount val="12"/>
                <c:pt idx="0">
                  <c:v>490</c:v>
                </c:pt>
                <c:pt idx="1">
                  <c:v>694</c:v>
                </c:pt>
                <c:pt idx="2">
                  <c:v>666</c:v>
                </c:pt>
                <c:pt idx="3">
                  <c:v>554</c:v>
                </c:pt>
                <c:pt idx="4">
                  <c:v>426</c:v>
                </c:pt>
                <c:pt idx="5">
                  <c:v>702</c:v>
                </c:pt>
                <c:pt idx="6">
                  <c:v>495</c:v>
                </c:pt>
                <c:pt idx="7">
                  <c:v>411</c:v>
                </c:pt>
                <c:pt idx="8">
                  <c:v>644</c:v>
                </c:pt>
                <c:pt idx="9">
                  <c:v>531</c:v>
                </c:pt>
                <c:pt idx="10">
                  <c:v>531</c:v>
                </c:pt>
                <c:pt idx="11">
                  <c:v>584</c:v>
                </c:pt>
              </c:numCache>
            </c:numRef>
          </c:val>
        </c:ser>
        <c:ser>
          <c:idx val="10"/>
          <c:order val="10"/>
          <c:tx>
            <c:strRef>
              <c:f>Água!$M$3:$M$4</c:f>
              <c:strCache>
                <c:ptCount val="1"/>
                <c:pt idx="0">
                  <c:v>2013/2014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Água!$M$5:$M$16</c:f>
              <c:numCache>
                <c:formatCode>General</c:formatCode>
                <c:ptCount val="12"/>
                <c:pt idx="0">
                  <c:v>558</c:v>
                </c:pt>
                <c:pt idx="1">
                  <c:v>787</c:v>
                </c:pt>
                <c:pt idx="2">
                  <c:v>871</c:v>
                </c:pt>
                <c:pt idx="3">
                  <c:v>653</c:v>
                </c:pt>
                <c:pt idx="4">
                  <c:v>459</c:v>
                </c:pt>
                <c:pt idx="5">
                  <c:v>568</c:v>
                </c:pt>
                <c:pt idx="6">
                  <c:v>504</c:v>
                </c:pt>
                <c:pt idx="7">
                  <c:v>401</c:v>
                </c:pt>
                <c:pt idx="8">
                  <c:v>617</c:v>
                </c:pt>
                <c:pt idx="9">
                  <c:v>751</c:v>
                </c:pt>
                <c:pt idx="10">
                  <c:v>482</c:v>
                </c:pt>
                <c:pt idx="11">
                  <c:v>461</c:v>
                </c:pt>
              </c:numCache>
            </c:numRef>
          </c:val>
        </c:ser>
        <c:ser>
          <c:idx val="11"/>
          <c:order val="11"/>
          <c:tx>
            <c:strRef>
              <c:f>Água!$N$3:$N$4</c:f>
              <c:strCache>
                <c:ptCount val="1"/>
                <c:pt idx="0">
                  <c:v>2014/2015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Água!$N$5:$N$16</c:f>
              <c:numCache>
                <c:formatCode>General</c:formatCode>
                <c:ptCount val="12"/>
                <c:pt idx="0">
                  <c:v>514</c:v>
                </c:pt>
                <c:pt idx="1">
                  <c:v>766</c:v>
                </c:pt>
                <c:pt idx="2">
                  <c:v>793</c:v>
                </c:pt>
                <c:pt idx="3">
                  <c:v>552</c:v>
                </c:pt>
                <c:pt idx="4">
                  <c:v>541</c:v>
                </c:pt>
                <c:pt idx="5">
                  <c:v>662</c:v>
                </c:pt>
                <c:pt idx="6">
                  <c:v>563</c:v>
                </c:pt>
                <c:pt idx="7">
                  <c:v>611</c:v>
                </c:pt>
                <c:pt idx="8">
                  <c:v>641</c:v>
                </c:pt>
                <c:pt idx="9">
                  <c:v>644</c:v>
                </c:pt>
                <c:pt idx="10">
                  <c:v>529</c:v>
                </c:pt>
                <c:pt idx="11">
                  <c:v>654</c:v>
                </c:pt>
              </c:numCache>
            </c:numRef>
          </c:val>
        </c:ser>
        <c:ser>
          <c:idx val="12"/>
          <c:order val="12"/>
          <c:tx>
            <c:strRef>
              <c:f>Água!$O$3:$O$4</c:f>
              <c:strCache>
                <c:ptCount val="1"/>
                <c:pt idx="0">
                  <c:v>2015/2016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Água!$O$5:$O$16</c:f>
              <c:numCache>
                <c:formatCode>General</c:formatCode>
                <c:ptCount val="12"/>
                <c:pt idx="0">
                  <c:v>250</c:v>
                </c:pt>
                <c:pt idx="1">
                  <c:v>850</c:v>
                </c:pt>
                <c:pt idx="2">
                  <c:v>629</c:v>
                </c:pt>
                <c:pt idx="3">
                  <c:v>626</c:v>
                </c:pt>
                <c:pt idx="4">
                  <c:v>516</c:v>
                </c:pt>
                <c:pt idx="5">
                  <c:v>596</c:v>
                </c:pt>
                <c:pt idx="6">
                  <c:v>648</c:v>
                </c:pt>
                <c:pt idx="7">
                  <c:v>532</c:v>
                </c:pt>
                <c:pt idx="8">
                  <c:v>613</c:v>
                </c:pt>
                <c:pt idx="9">
                  <c:v>733</c:v>
                </c:pt>
                <c:pt idx="10">
                  <c:v>549</c:v>
                </c:pt>
                <c:pt idx="11">
                  <c:v>761</c:v>
                </c:pt>
              </c:numCache>
            </c:numRef>
          </c:val>
        </c:ser>
        <c:ser>
          <c:idx val="13"/>
          <c:order val="13"/>
          <c:tx>
            <c:strRef>
              <c:f>Água!$P$3:$P$4</c:f>
              <c:strCache>
                <c:ptCount val="1"/>
                <c:pt idx="0">
                  <c:v>2016/2017 (m3)</c:v>
                </c:pt>
              </c:strCache>
            </c:strRef>
          </c:tx>
          <c:cat>
            <c:strRef>
              <c:f>Água!$A$5:$A$16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Água!$P$5:$P$16</c:f>
              <c:numCache>
                <c:formatCode>General</c:formatCode>
                <c:ptCount val="12"/>
                <c:pt idx="0">
                  <c:v>862</c:v>
                </c:pt>
                <c:pt idx="1">
                  <c:v>1005</c:v>
                </c:pt>
                <c:pt idx="2">
                  <c:v>723</c:v>
                </c:pt>
                <c:pt idx="3">
                  <c:v>630</c:v>
                </c:pt>
                <c:pt idx="4">
                  <c:v>426</c:v>
                </c:pt>
                <c:pt idx="5">
                  <c:v>589</c:v>
                </c:pt>
                <c:pt idx="6">
                  <c:v>563</c:v>
                </c:pt>
                <c:pt idx="7">
                  <c:v>536</c:v>
                </c:pt>
                <c:pt idx="8">
                  <c:v>690</c:v>
                </c:pt>
              </c:numCache>
            </c:numRef>
          </c:val>
        </c:ser>
        <c:axId val="89747456"/>
        <c:axId val="89749760"/>
      </c:barChart>
      <c:catAx>
        <c:axId val="8974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Meses do ano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89749760"/>
        <c:crosses val="autoZero"/>
        <c:auto val="1"/>
        <c:lblAlgn val="ctr"/>
        <c:lblOffset val="100"/>
      </c:catAx>
      <c:valAx>
        <c:axId val="897497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Consumo de água [m3]</a:t>
                </a:r>
              </a:p>
            </c:rich>
          </c:tx>
          <c:layout>
            <c:manualLayout>
              <c:xMode val="edge"/>
              <c:yMode val="edge"/>
              <c:x val="7.8129018919364038E-3"/>
              <c:y val="0.23860201685315652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89747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0999863334840225E-2"/>
          <c:y val="0.89853283602707568"/>
          <c:w val="0.89999992991530253"/>
          <c:h val="2.2765354330708802E-2"/>
        </c:manualLayout>
      </c:layout>
      <c:spPr>
        <a:ln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Consumo de água</a:t>
            </a:r>
          </a:p>
        </c:rich>
      </c:tx>
      <c:layout>
        <c:manualLayout>
          <c:xMode val="edge"/>
          <c:yMode val="edge"/>
          <c:x val="0.33252728765359063"/>
          <c:y val="2.7777976616559317E-2"/>
        </c:manualLayout>
      </c:layout>
    </c:title>
    <c:plotArea>
      <c:layout>
        <c:manualLayout>
          <c:layoutTarget val="inner"/>
          <c:xMode val="edge"/>
          <c:yMode val="edge"/>
          <c:x val="6.2742987073139952E-2"/>
          <c:y val="7.4362624272346606E-2"/>
          <c:w val="0.93725701292686003"/>
          <c:h val="0.77060092750061826"/>
        </c:manualLayout>
      </c:layout>
      <c:lineChart>
        <c:grouping val="standard"/>
        <c:ser>
          <c:idx val="0"/>
          <c:order val="0"/>
          <c:tx>
            <c:strRef>
              <c:f>Água!$A$21</c:f>
              <c:strCache>
                <c:ptCount val="1"/>
                <c:pt idx="0">
                  <c:v>Soma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PT"/>
              </a:p>
            </c:txPr>
            <c:showVal val="1"/>
          </c:dLbls>
          <c:cat>
            <c:strRef>
              <c:f>Água!$C$3:$P$3</c:f>
              <c:strCache>
                <c:ptCount val="14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</c:strCache>
            </c:strRef>
          </c:cat>
          <c:val>
            <c:numRef>
              <c:f>Água!$C$21:$P$21</c:f>
              <c:numCache>
                <c:formatCode>0</c:formatCode>
                <c:ptCount val="14"/>
                <c:pt idx="0">
                  <c:v>9050</c:v>
                </c:pt>
                <c:pt idx="1">
                  <c:v>9866</c:v>
                </c:pt>
                <c:pt idx="2">
                  <c:v>8253</c:v>
                </c:pt>
                <c:pt idx="3">
                  <c:v>8774</c:v>
                </c:pt>
                <c:pt idx="4">
                  <c:v>7729</c:v>
                </c:pt>
                <c:pt idx="5">
                  <c:v>2804</c:v>
                </c:pt>
                <c:pt idx="6">
                  <c:v>6571</c:v>
                </c:pt>
                <c:pt idx="7">
                  <c:v>6555</c:v>
                </c:pt>
                <c:pt idx="8">
                  <c:v>7772</c:v>
                </c:pt>
                <c:pt idx="9">
                  <c:v>6728</c:v>
                </c:pt>
                <c:pt idx="10">
                  <c:v>7112</c:v>
                </c:pt>
                <c:pt idx="11">
                  <c:v>7470</c:v>
                </c:pt>
                <c:pt idx="12">
                  <c:v>7303</c:v>
                </c:pt>
                <c:pt idx="13">
                  <c:v>6024</c:v>
                </c:pt>
              </c:numCache>
            </c:numRef>
          </c:val>
        </c:ser>
        <c:marker val="1"/>
        <c:axId val="89410176"/>
        <c:axId val="95097600"/>
      </c:lineChart>
      <c:catAx>
        <c:axId val="89410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Ano lectivo</a:t>
                </a:r>
              </a:p>
            </c:rich>
          </c:tx>
          <c:layout>
            <c:manualLayout>
              <c:xMode val="edge"/>
              <c:yMode val="edge"/>
              <c:x val="0.50481574196289047"/>
              <c:y val="0.9512857909806729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95097600"/>
        <c:crosses val="autoZero"/>
        <c:auto val="1"/>
        <c:lblAlgn val="ctr"/>
        <c:lblOffset val="100"/>
      </c:catAx>
      <c:valAx>
        <c:axId val="95097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Consumo de água [m3]</a:t>
                </a:r>
              </a:p>
            </c:rich>
          </c:tx>
          <c:layout/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8941017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1857707509881421"/>
          <c:y val="3.0000000000000002E-2"/>
          <c:w val="0.8498023715415024"/>
          <c:h val="0.63000000000000045"/>
        </c:manualLayout>
      </c:layout>
      <c:barChart>
        <c:barDir val="col"/>
        <c:grouping val="clustered"/>
        <c:ser>
          <c:idx val="0"/>
          <c:order val="0"/>
          <c:tx>
            <c:strRef>
              <c:f>Electricidade!$B$4:$B$5</c:f>
              <c:strCache>
                <c:ptCount val="1"/>
                <c:pt idx="0">
                  <c:v>2002/2003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Electricidade!$B$6:$B$17</c:f>
              <c:numCache>
                <c:formatCode>General</c:formatCode>
                <c:ptCount val="12"/>
                <c:pt idx="0">
                  <c:v>2773</c:v>
                </c:pt>
                <c:pt idx="1">
                  <c:v>10261</c:v>
                </c:pt>
                <c:pt idx="2">
                  <c:v>12811</c:v>
                </c:pt>
                <c:pt idx="3">
                  <c:v>12330</c:v>
                </c:pt>
                <c:pt idx="4">
                  <c:v>12563</c:v>
                </c:pt>
                <c:pt idx="5">
                  <c:v>15004</c:v>
                </c:pt>
                <c:pt idx="6">
                  <c:v>13700</c:v>
                </c:pt>
                <c:pt idx="7">
                  <c:v>11006</c:v>
                </c:pt>
                <c:pt idx="8">
                  <c:v>11905</c:v>
                </c:pt>
                <c:pt idx="9">
                  <c:v>9406</c:v>
                </c:pt>
                <c:pt idx="10">
                  <c:v>9211</c:v>
                </c:pt>
                <c:pt idx="11">
                  <c:v>6370</c:v>
                </c:pt>
              </c:numCache>
            </c:numRef>
          </c:val>
        </c:ser>
        <c:ser>
          <c:idx val="1"/>
          <c:order val="1"/>
          <c:tx>
            <c:strRef>
              <c:f>Electricidade!$C$4:$C$5</c:f>
              <c:strCache>
                <c:ptCount val="1"/>
                <c:pt idx="0">
                  <c:v>2003/2004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Electricidade!$C$6:$C$17</c:f>
              <c:numCache>
                <c:formatCode>General</c:formatCode>
                <c:ptCount val="12"/>
                <c:pt idx="0">
                  <c:v>5435</c:v>
                </c:pt>
                <c:pt idx="1">
                  <c:v>12022</c:v>
                </c:pt>
                <c:pt idx="2">
                  <c:v>14773</c:v>
                </c:pt>
                <c:pt idx="3">
                  <c:v>15782</c:v>
                </c:pt>
                <c:pt idx="4">
                  <c:v>18695</c:v>
                </c:pt>
                <c:pt idx="5">
                  <c:v>21753</c:v>
                </c:pt>
                <c:pt idx="6">
                  <c:v>16235</c:v>
                </c:pt>
                <c:pt idx="7">
                  <c:v>18055</c:v>
                </c:pt>
                <c:pt idx="8">
                  <c:v>12887</c:v>
                </c:pt>
                <c:pt idx="9">
                  <c:v>10458</c:v>
                </c:pt>
                <c:pt idx="10">
                  <c:v>7627</c:v>
                </c:pt>
                <c:pt idx="11">
                  <c:v>5723</c:v>
                </c:pt>
              </c:numCache>
            </c:numRef>
          </c:val>
        </c:ser>
        <c:ser>
          <c:idx val="2"/>
          <c:order val="2"/>
          <c:tx>
            <c:strRef>
              <c:f>Electricidade!$D$4:$D$5</c:f>
              <c:strCache>
                <c:ptCount val="1"/>
                <c:pt idx="0">
                  <c:v>2004/2005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Electricidade!$D$6:$D$17</c:f>
              <c:numCache>
                <c:formatCode>General</c:formatCode>
                <c:ptCount val="12"/>
                <c:pt idx="0">
                  <c:v>8276</c:v>
                </c:pt>
                <c:pt idx="1">
                  <c:v>9764</c:v>
                </c:pt>
                <c:pt idx="2">
                  <c:v>16472</c:v>
                </c:pt>
                <c:pt idx="3">
                  <c:v>22840</c:v>
                </c:pt>
                <c:pt idx="4">
                  <c:v>23085</c:v>
                </c:pt>
                <c:pt idx="5">
                  <c:v>16143</c:v>
                </c:pt>
                <c:pt idx="6">
                  <c:v>23183</c:v>
                </c:pt>
                <c:pt idx="7">
                  <c:v>14727</c:v>
                </c:pt>
                <c:pt idx="8">
                  <c:v>15298</c:v>
                </c:pt>
                <c:pt idx="9">
                  <c:v>10035</c:v>
                </c:pt>
                <c:pt idx="10">
                  <c:v>9577</c:v>
                </c:pt>
                <c:pt idx="11">
                  <c:v>7156</c:v>
                </c:pt>
              </c:numCache>
            </c:numRef>
          </c:val>
        </c:ser>
        <c:ser>
          <c:idx val="3"/>
          <c:order val="3"/>
          <c:tx>
            <c:strRef>
              <c:f>Electricidade!$E$4:$E$5</c:f>
              <c:strCache>
                <c:ptCount val="1"/>
                <c:pt idx="0">
                  <c:v>2005/2006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Electricidade!$E$6:$E$17</c:f>
              <c:numCache>
                <c:formatCode>General</c:formatCode>
                <c:ptCount val="12"/>
                <c:pt idx="0">
                  <c:v>7523</c:v>
                </c:pt>
                <c:pt idx="1">
                  <c:v>13991</c:v>
                </c:pt>
                <c:pt idx="2">
                  <c:v>12465</c:v>
                </c:pt>
                <c:pt idx="3">
                  <c:v>27820</c:v>
                </c:pt>
                <c:pt idx="4">
                  <c:v>22585</c:v>
                </c:pt>
                <c:pt idx="5">
                  <c:v>31921</c:v>
                </c:pt>
                <c:pt idx="6">
                  <c:v>21551</c:v>
                </c:pt>
                <c:pt idx="7">
                  <c:v>15980</c:v>
                </c:pt>
                <c:pt idx="8">
                  <c:v>12153</c:v>
                </c:pt>
                <c:pt idx="9">
                  <c:v>11778</c:v>
                </c:pt>
                <c:pt idx="10">
                  <c:v>9472</c:v>
                </c:pt>
                <c:pt idx="11">
                  <c:v>6249</c:v>
                </c:pt>
              </c:numCache>
            </c:numRef>
          </c:val>
        </c:ser>
        <c:ser>
          <c:idx val="4"/>
          <c:order val="4"/>
          <c:tx>
            <c:strRef>
              <c:f>Electricidade!$F$4:$F$5</c:f>
              <c:strCache>
                <c:ptCount val="1"/>
                <c:pt idx="0">
                  <c:v>2006/2007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Electricidade!$F$6:$F$17</c:f>
              <c:numCache>
                <c:formatCode>General</c:formatCode>
                <c:ptCount val="12"/>
                <c:pt idx="0">
                  <c:v>5968</c:v>
                </c:pt>
                <c:pt idx="1">
                  <c:v>27365</c:v>
                </c:pt>
                <c:pt idx="2">
                  <c:v>24643</c:v>
                </c:pt>
                <c:pt idx="3">
                  <c:v>16547</c:v>
                </c:pt>
                <c:pt idx="4">
                  <c:v>20864</c:v>
                </c:pt>
                <c:pt idx="5">
                  <c:v>22446</c:v>
                </c:pt>
                <c:pt idx="6">
                  <c:v>18260</c:v>
                </c:pt>
                <c:pt idx="7">
                  <c:v>16710</c:v>
                </c:pt>
                <c:pt idx="8">
                  <c:v>19459</c:v>
                </c:pt>
                <c:pt idx="9">
                  <c:v>18217</c:v>
                </c:pt>
                <c:pt idx="10">
                  <c:v>10548</c:v>
                </c:pt>
                <c:pt idx="11">
                  <c:v>6699</c:v>
                </c:pt>
              </c:numCache>
            </c:numRef>
          </c:val>
        </c:ser>
        <c:ser>
          <c:idx val="5"/>
          <c:order val="5"/>
          <c:tx>
            <c:strRef>
              <c:f>Electricidade!$G$4:$G$5</c:f>
              <c:strCache>
                <c:ptCount val="1"/>
                <c:pt idx="0">
                  <c:v>2007/2008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Electricidade!$G$6:$G$17</c:f>
              <c:numCache>
                <c:formatCode>General</c:formatCode>
                <c:ptCount val="12"/>
                <c:pt idx="0">
                  <c:v>19817</c:v>
                </c:pt>
                <c:pt idx="1">
                  <c:v>27891</c:v>
                </c:pt>
                <c:pt idx="2">
                  <c:v>31974</c:v>
                </c:pt>
                <c:pt idx="3">
                  <c:v>37172</c:v>
                </c:pt>
                <c:pt idx="4">
                  <c:v>38603</c:v>
                </c:pt>
                <c:pt idx="5">
                  <c:v>34136</c:v>
                </c:pt>
                <c:pt idx="6">
                  <c:v>31177</c:v>
                </c:pt>
                <c:pt idx="7">
                  <c:v>25964</c:v>
                </c:pt>
                <c:pt idx="8">
                  <c:v>25121</c:v>
                </c:pt>
                <c:pt idx="9">
                  <c:v>21646</c:v>
                </c:pt>
                <c:pt idx="10">
                  <c:v>14785</c:v>
                </c:pt>
                <c:pt idx="11">
                  <c:v>22177</c:v>
                </c:pt>
              </c:numCache>
            </c:numRef>
          </c:val>
        </c:ser>
        <c:ser>
          <c:idx val="6"/>
          <c:order val="6"/>
          <c:tx>
            <c:strRef>
              <c:f>Electricidade!$H$4:$H$5</c:f>
              <c:strCache>
                <c:ptCount val="1"/>
                <c:pt idx="0">
                  <c:v>2008/2009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Electricidade!$H$6:$H$17</c:f>
              <c:numCache>
                <c:formatCode>General</c:formatCode>
                <c:ptCount val="12"/>
                <c:pt idx="0">
                  <c:v>30911</c:v>
                </c:pt>
                <c:pt idx="1">
                  <c:v>35667</c:v>
                </c:pt>
                <c:pt idx="2">
                  <c:v>32550</c:v>
                </c:pt>
                <c:pt idx="3">
                  <c:v>42626</c:v>
                </c:pt>
                <c:pt idx="4">
                  <c:v>42616</c:v>
                </c:pt>
                <c:pt idx="5">
                  <c:v>38370</c:v>
                </c:pt>
                <c:pt idx="6">
                  <c:v>42960</c:v>
                </c:pt>
                <c:pt idx="7">
                  <c:v>30699</c:v>
                </c:pt>
                <c:pt idx="8">
                  <c:v>32926</c:v>
                </c:pt>
                <c:pt idx="9">
                  <c:v>20351</c:v>
                </c:pt>
                <c:pt idx="10">
                  <c:v>12942</c:v>
                </c:pt>
                <c:pt idx="11">
                  <c:v>18002</c:v>
                </c:pt>
              </c:numCache>
            </c:numRef>
          </c:val>
        </c:ser>
        <c:ser>
          <c:idx val="7"/>
          <c:order val="7"/>
          <c:tx>
            <c:strRef>
              <c:f>Electricidade!$I$4:$I$5</c:f>
              <c:strCache>
                <c:ptCount val="1"/>
                <c:pt idx="0">
                  <c:v>2009/2010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Electricidade!$I$6:$I$17</c:f>
              <c:numCache>
                <c:formatCode>General</c:formatCode>
                <c:ptCount val="12"/>
                <c:pt idx="0">
                  <c:v>26878</c:v>
                </c:pt>
                <c:pt idx="1">
                  <c:v>26879</c:v>
                </c:pt>
                <c:pt idx="2">
                  <c:v>37446</c:v>
                </c:pt>
                <c:pt idx="3">
                  <c:v>40273</c:v>
                </c:pt>
                <c:pt idx="4">
                  <c:v>39814</c:v>
                </c:pt>
                <c:pt idx="5">
                  <c:v>39018</c:v>
                </c:pt>
                <c:pt idx="6">
                  <c:v>26164</c:v>
                </c:pt>
                <c:pt idx="7">
                  <c:v>25962</c:v>
                </c:pt>
                <c:pt idx="8">
                  <c:v>26038</c:v>
                </c:pt>
                <c:pt idx="9">
                  <c:v>22252</c:v>
                </c:pt>
                <c:pt idx="10">
                  <c:v>15828</c:v>
                </c:pt>
                <c:pt idx="11">
                  <c:v>23008</c:v>
                </c:pt>
              </c:numCache>
            </c:numRef>
          </c:val>
        </c:ser>
        <c:ser>
          <c:idx val="8"/>
          <c:order val="8"/>
          <c:tx>
            <c:strRef>
              <c:f>Electricidade!$J$4:$J$5</c:f>
              <c:strCache>
                <c:ptCount val="1"/>
                <c:pt idx="0">
                  <c:v>2010/2011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Electricidade!$J$6:$J$17</c:f>
              <c:numCache>
                <c:formatCode>General</c:formatCode>
                <c:ptCount val="12"/>
                <c:pt idx="0">
                  <c:v>32022</c:v>
                </c:pt>
                <c:pt idx="1">
                  <c:v>34920</c:v>
                </c:pt>
                <c:pt idx="2">
                  <c:v>47603</c:v>
                </c:pt>
                <c:pt idx="3">
                  <c:v>47273</c:v>
                </c:pt>
                <c:pt idx="4">
                  <c:v>45480</c:v>
                </c:pt>
                <c:pt idx="5">
                  <c:v>38891</c:v>
                </c:pt>
                <c:pt idx="6">
                  <c:v>32362</c:v>
                </c:pt>
                <c:pt idx="7">
                  <c:v>31032</c:v>
                </c:pt>
                <c:pt idx="8">
                  <c:v>24120</c:v>
                </c:pt>
                <c:pt idx="9">
                  <c:v>26249</c:v>
                </c:pt>
                <c:pt idx="10">
                  <c:v>19790</c:v>
                </c:pt>
                <c:pt idx="11">
                  <c:v>26767</c:v>
                </c:pt>
              </c:numCache>
            </c:numRef>
          </c:val>
        </c:ser>
        <c:ser>
          <c:idx val="9"/>
          <c:order val="9"/>
          <c:tx>
            <c:strRef>
              <c:f>Electricidade!$K$4:$K$5</c:f>
              <c:strCache>
                <c:ptCount val="1"/>
                <c:pt idx="0">
                  <c:v>2011/2012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Electricidade!$K$6:$K$17</c:f>
              <c:numCache>
                <c:formatCode>General</c:formatCode>
                <c:ptCount val="12"/>
                <c:pt idx="0">
                  <c:v>32866</c:v>
                </c:pt>
                <c:pt idx="1">
                  <c:v>39175</c:v>
                </c:pt>
                <c:pt idx="2">
                  <c:v>49233</c:v>
                </c:pt>
                <c:pt idx="3">
                  <c:v>44623</c:v>
                </c:pt>
                <c:pt idx="4">
                  <c:v>51341</c:v>
                </c:pt>
                <c:pt idx="5">
                  <c:v>27642</c:v>
                </c:pt>
                <c:pt idx="6">
                  <c:v>28141</c:v>
                </c:pt>
                <c:pt idx="7">
                  <c:v>32612</c:v>
                </c:pt>
                <c:pt idx="8">
                  <c:v>31028</c:v>
                </c:pt>
                <c:pt idx="9">
                  <c:v>25396</c:v>
                </c:pt>
                <c:pt idx="10">
                  <c:v>19518</c:v>
                </c:pt>
                <c:pt idx="11">
                  <c:v>27749</c:v>
                </c:pt>
              </c:numCache>
            </c:numRef>
          </c:val>
        </c:ser>
        <c:ser>
          <c:idx val="10"/>
          <c:order val="10"/>
          <c:tx>
            <c:strRef>
              <c:f>Electricidade!$L$4:$L$5</c:f>
              <c:strCache>
                <c:ptCount val="1"/>
                <c:pt idx="0">
                  <c:v>2012/2013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Electricidade!$L$6:$L$17</c:f>
              <c:numCache>
                <c:formatCode>General</c:formatCode>
                <c:ptCount val="12"/>
                <c:pt idx="0">
                  <c:v>32005</c:v>
                </c:pt>
                <c:pt idx="1">
                  <c:v>39465</c:v>
                </c:pt>
                <c:pt idx="2">
                  <c:v>45976</c:v>
                </c:pt>
                <c:pt idx="3">
                  <c:v>36761</c:v>
                </c:pt>
                <c:pt idx="4">
                  <c:v>19110</c:v>
                </c:pt>
                <c:pt idx="5">
                  <c:v>40217</c:v>
                </c:pt>
                <c:pt idx="6">
                  <c:v>38658</c:v>
                </c:pt>
                <c:pt idx="7">
                  <c:v>35824</c:v>
                </c:pt>
                <c:pt idx="8">
                  <c:v>31645</c:v>
                </c:pt>
                <c:pt idx="9">
                  <c:v>27172</c:v>
                </c:pt>
                <c:pt idx="10">
                  <c:v>27555</c:v>
                </c:pt>
                <c:pt idx="11">
                  <c:v>20078</c:v>
                </c:pt>
              </c:numCache>
            </c:numRef>
          </c:val>
        </c:ser>
        <c:ser>
          <c:idx val="11"/>
          <c:order val="11"/>
          <c:tx>
            <c:strRef>
              <c:f>Electricidade!$M$4:$M$5</c:f>
              <c:strCache>
                <c:ptCount val="1"/>
                <c:pt idx="0">
                  <c:v>2013/2014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Electricidade!$M$6:$M$17</c:f>
              <c:numCache>
                <c:formatCode>General</c:formatCode>
                <c:ptCount val="12"/>
                <c:pt idx="0">
                  <c:v>29856</c:v>
                </c:pt>
                <c:pt idx="1">
                  <c:v>33405</c:v>
                </c:pt>
                <c:pt idx="2">
                  <c:v>36079</c:v>
                </c:pt>
                <c:pt idx="3">
                  <c:v>42559</c:v>
                </c:pt>
                <c:pt idx="4">
                  <c:v>47193</c:v>
                </c:pt>
                <c:pt idx="5">
                  <c:v>44368</c:v>
                </c:pt>
                <c:pt idx="6">
                  <c:v>34975</c:v>
                </c:pt>
                <c:pt idx="7">
                  <c:v>27744</c:v>
                </c:pt>
                <c:pt idx="8">
                  <c:v>29200</c:v>
                </c:pt>
                <c:pt idx="9">
                  <c:v>26119</c:v>
                </c:pt>
                <c:pt idx="10">
                  <c:v>23579</c:v>
                </c:pt>
                <c:pt idx="11">
                  <c:v>12813</c:v>
                </c:pt>
              </c:numCache>
            </c:numRef>
          </c:val>
        </c:ser>
        <c:ser>
          <c:idx val="12"/>
          <c:order val="12"/>
          <c:tx>
            <c:strRef>
              <c:f>Electricidade!$N$4:$N$5</c:f>
              <c:strCache>
                <c:ptCount val="1"/>
                <c:pt idx="0">
                  <c:v>2014/2015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Electricidade!$N$6:$N$17</c:f>
              <c:numCache>
                <c:formatCode>General</c:formatCode>
                <c:ptCount val="12"/>
                <c:pt idx="0">
                  <c:v>28257</c:v>
                </c:pt>
                <c:pt idx="1">
                  <c:v>26578</c:v>
                </c:pt>
                <c:pt idx="2">
                  <c:v>36311</c:v>
                </c:pt>
                <c:pt idx="3">
                  <c:v>35100</c:v>
                </c:pt>
                <c:pt idx="4">
                  <c:v>37875</c:v>
                </c:pt>
                <c:pt idx="5">
                  <c:v>45333</c:v>
                </c:pt>
                <c:pt idx="6">
                  <c:v>37560</c:v>
                </c:pt>
                <c:pt idx="7">
                  <c:v>27482</c:v>
                </c:pt>
                <c:pt idx="8">
                  <c:v>29713</c:v>
                </c:pt>
                <c:pt idx="9">
                  <c:v>30375</c:v>
                </c:pt>
                <c:pt idx="10">
                  <c:v>25777</c:v>
                </c:pt>
                <c:pt idx="11">
                  <c:v>17063</c:v>
                </c:pt>
              </c:numCache>
            </c:numRef>
          </c:val>
        </c:ser>
        <c:ser>
          <c:idx val="13"/>
          <c:order val="13"/>
          <c:tx>
            <c:strRef>
              <c:f>Electricidade!$O$4:$O$5</c:f>
              <c:strCache>
                <c:ptCount val="1"/>
                <c:pt idx="0">
                  <c:v>2015/2016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Electricidade!$O$6:$O$17</c:f>
              <c:numCache>
                <c:formatCode>General</c:formatCode>
                <c:ptCount val="12"/>
                <c:pt idx="0">
                  <c:v>23815</c:v>
                </c:pt>
                <c:pt idx="1">
                  <c:v>28689</c:v>
                </c:pt>
                <c:pt idx="2">
                  <c:v>34663</c:v>
                </c:pt>
                <c:pt idx="3">
                  <c:v>44548</c:v>
                </c:pt>
                <c:pt idx="4">
                  <c:v>39180</c:v>
                </c:pt>
                <c:pt idx="5">
                  <c:v>40740</c:v>
                </c:pt>
                <c:pt idx="6">
                  <c:v>40890</c:v>
                </c:pt>
                <c:pt idx="7">
                  <c:v>37317</c:v>
                </c:pt>
                <c:pt idx="8">
                  <c:v>33035</c:v>
                </c:pt>
                <c:pt idx="9">
                  <c:v>29927</c:v>
                </c:pt>
                <c:pt idx="10">
                  <c:v>24167</c:v>
                </c:pt>
                <c:pt idx="11">
                  <c:v>17089</c:v>
                </c:pt>
              </c:numCache>
            </c:numRef>
          </c:val>
        </c:ser>
        <c:ser>
          <c:idx val="14"/>
          <c:order val="14"/>
          <c:tx>
            <c:strRef>
              <c:f>Electricidade!$P$4:$P$5</c:f>
              <c:strCache>
                <c:ptCount val="1"/>
                <c:pt idx="0">
                  <c:v>2016/2017 (kWh)</c:v>
                </c:pt>
              </c:strCache>
            </c:strRef>
          </c:tx>
          <c:cat>
            <c:strRef>
              <c:f>Electricidade!$A$6:$A$17</c:f>
              <c:strCache>
                <c:ptCount val="12"/>
                <c:pt idx="0">
                  <c:v>Setembro</c:v>
                </c:pt>
                <c:pt idx="1">
                  <c:v>Outubro</c:v>
                </c:pt>
                <c:pt idx="2">
                  <c:v>Novembro</c:v>
                </c:pt>
                <c:pt idx="3">
                  <c:v>Dezembro</c:v>
                </c:pt>
                <c:pt idx="4">
                  <c:v>Janeiro</c:v>
                </c:pt>
                <c:pt idx="5">
                  <c:v>Fevereiro</c:v>
                </c:pt>
                <c:pt idx="6">
                  <c:v>Março</c:v>
                </c:pt>
                <c:pt idx="7">
                  <c:v>Abril</c:v>
                </c:pt>
                <c:pt idx="8">
                  <c:v>Maio</c:v>
                </c:pt>
                <c:pt idx="9">
                  <c:v>Junho</c:v>
                </c:pt>
                <c:pt idx="10">
                  <c:v>Julho</c:v>
                </c:pt>
                <c:pt idx="11">
                  <c:v>Agosto</c:v>
                </c:pt>
              </c:strCache>
            </c:strRef>
          </c:cat>
          <c:val>
            <c:numRef>
              <c:f>Electricidade!$P$6:$P$17</c:f>
              <c:numCache>
                <c:formatCode>General</c:formatCode>
                <c:ptCount val="12"/>
                <c:pt idx="0">
                  <c:v>25061</c:v>
                </c:pt>
                <c:pt idx="1">
                  <c:v>28897</c:v>
                </c:pt>
                <c:pt idx="2">
                  <c:v>33906</c:v>
                </c:pt>
                <c:pt idx="3">
                  <c:v>42871</c:v>
                </c:pt>
                <c:pt idx="4">
                  <c:v>43452</c:v>
                </c:pt>
                <c:pt idx="5">
                  <c:v>50350</c:v>
                </c:pt>
                <c:pt idx="6">
                  <c:v>32807</c:v>
                </c:pt>
                <c:pt idx="7">
                  <c:v>28905</c:v>
                </c:pt>
              </c:numCache>
            </c:numRef>
          </c:val>
        </c:ser>
        <c:axId val="95416320"/>
        <c:axId val="95418240"/>
      </c:barChart>
      <c:catAx>
        <c:axId val="95416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Meses do ano</a:t>
                </a:r>
              </a:p>
            </c:rich>
          </c:tx>
        </c:title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95418240"/>
        <c:crosses val="autoZero"/>
        <c:auto val="1"/>
        <c:lblAlgn val="ctr"/>
        <c:lblOffset val="100"/>
      </c:catAx>
      <c:valAx>
        <c:axId val="95418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Consumo de electricidade [kWh]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95416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458407951713616"/>
          <c:y val="0.87761415060186465"/>
          <c:w val="0.668015414003577"/>
          <c:h val="4.4355386565444278E-2"/>
        </c:manualLayout>
      </c:layout>
      <c:spPr>
        <a:noFill/>
        <a:ln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Consumo de electricidade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228345241419633"/>
          <c:y val="0.20692960923417661"/>
          <c:w val="0.69351794755464857"/>
          <c:h val="0.48111291954427515"/>
        </c:manualLayout>
      </c:layout>
      <c:lineChart>
        <c:grouping val="standard"/>
        <c:ser>
          <c:idx val="0"/>
          <c:order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PT"/>
              </a:p>
            </c:txPr>
            <c:showVal val="1"/>
          </c:dLbls>
          <c:cat>
            <c:strRef>
              <c:f>Electricidade!$B$4:$P$4</c:f>
              <c:strCache>
                <c:ptCount val="15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2006/2007</c:v>
                </c:pt>
                <c:pt idx="5">
                  <c:v>2007/2008</c:v>
                </c:pt>
                <c:pt idx="6">
                  <c:v>2008/2009</c:v>
                </c:pt>
                <c:pt idx="7">
                  <c:v>2009/2010</c:v>
                </c:pt>
                <c:pt idx="8">
                  <c:v>2010/2011</c:v>
                </c:pt>
                <c:pt idx="9">
                  <c:v>2011/2012</c:v>
                </c:pt>
                <c:pt idx="10">
                  <c:v>2012/2013</c:v>
                </c:pt>
                <c:pt idx="11">
                  <c:v>2013/2014</c:v>
                </c:pt>
                <c:pt idx="12">
                  <c:v>2014/2015</c:v>
                </c:pt>
                <c:pt idx="13">
                  <c:v>2015/2016</c:v>
                </c:pt>
                <c:pt idx="14">
                  <c:v>2016/2017</c:v>
                </c:pt>
              </c:strCache>
            </c:strRef>
          </c:cat>
          <c:val>
            <c:numRef>
              <c:f>Electricidade!$B$22:$P$22</c:f>
              <c:numCache>
                <c:formatCode>0</c:formatCode>
                <c:ptCount val="15"/>
                <c:pt idx="0">
                  <c:v>127340</c:v>
                </c:pt>
                <c:pt idx="1">
                  <c:v>159445</c:v>
                </c:pt>
                <c:pt idx="2">
                  <c:v>176556</c:v>
                </c:pt>
                <c:pt idx="3">
                  <c:v>193488</c:v>
                </c:pt>
                <c:pt idx="4">
                  <c:v>207726</c:v>
                </c:pt>
                <c:pt idx="5">
                  <c:v>330463</c:v>
                </c:pt>
                <c:pt idx="6">
                  <c:v>380620</c:v>
                </c:pt>
                <c:pt idx="7">
                  <c:v>349560</c:v>
                </c:pt>
                <c:pt idx="8">
                  <c:v>406509</c:v>
                </c:pt>
                <c:pt idx="9">
                  <c:v>409324</c:v>
                </c:pt>
                <c:pt idx="10">
                  <c:v>394466</c:v>
                </c:pt>
                <c:pt idx="11">
                  <c:v>387890</c:v>
                </c:pt>
                <c:pt idx="12">
                  <c:v>377424</c:v>
                </c:pt>
                <c:pt idx="13">
                  <c:v>394060</c:v>
                </c:pt>
                <c:pt idx="14">
                  <c:v>286249</c:v>
                </c:pt>
              </c:numCache>
            </c:numRef>
          </c:val>
        </c:ser>
        <c:marker val="1"/>
        <c:axId val="95705344"/>
        <c:axId val="95719808"/>
      </c:lineChart>
      <c:catAx>
        <c:axId val="95705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Ano lectivo</a:t>
                </a:r>
              </a:p>
            </c:rich>
          </c:tx>
          <c:layout>
            <c:manualLayout>
              <c:xMode val="edge"/>
              <c:yMode val="edge"/>
              <c:x val="0.49468150429535807"/>
              <c:y val="0.89349993643956926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95719808"/>
        <c:crosses val="autoZero"/>
        <c:auto val="1"/>
        <c:lblAlgn val="ctr"/>
        <c:lblOffset val="100"/>
      </c:catAx>
      <c:valAx>
        <c:axId val="957198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Consumo de electricidade [kWh]</a:t>
                </a:r>
              </a:p>
            </c:rich>
          </c:tx>
          <c:layout>
            <c:manualLayout>
              <c:xMode val="edge"/>
              <c:yMode val="edge"/>
              <c:x val="6.6726843646389214E-2"/>
              <c:y val="0.18830757266452805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957053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Consumo de Gás Natural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8228345241419633"/>
          <c:y val="0.20692960923417661"/>
          <c:w val="0.7927199612352166"/>
          <c:h val="0.49973501425408562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PT"/>
              </a:p>
            </c:txPr>
            <c:showVal val="1"/>
          </c:dLbls>
          <c:cat>
            <c:strRef>
              <c:f>Gás!$B$4:$P$4</c:f>
              <c:strCache>
                <c:ptCount val="15"/>
                <c:pt idx="0">
                  <c:v>2002/2003</c:v>
                </c:pt>
                <c:pt idx="1">
                  <c:v>2003/2004</c:v>
                </c:pt>
                <c:pt idx="2">
                  <c:v>2004/2005</c:v>
                </c:pt>
                <c:pt idx="3">
                  <c:v>2005/2006</c:v>
                </c:pt>
                <c:pt idx="4">
                  <c:v>2006/2007</c:v>
                </c:pt>
                <c:pt idx="5">
                  <c:v>2007/2008</c:v>
                </c:pt>
                <c:pt idx="6">
                  <c:v>2008/2009</c:v>
                </c:pt>
                <c:pt idx="7">
                  <c:v>2009/2010</c:v>
                </c:pt>
                <c:pt idx="8">
                  <c:v>2010/2011</c:v>
                </c:pt>
                <c:pt idx="9">
                  <c:v>2011/2012</c:v>
                </c:pt>
                <c:pt idx="10">
                  <c:v>2012/2013</c:v>
                </c:pt>
                <c:pt idx="11">
                  <c:v>2013/2014</c:v>
                </c:pt>
                <c:pt idx="12">
                  <c:v>2014/2015</c:v>
                </c:pt>
                <c:pt idx="13">
                  <c:v>2015/2016</c:v>
                </c:pt>
                <c:pt idx="14">
                  <c:v>2016/2017</c:v>
                </c:pt>
              </c:strCache>
            </c:strRef>
          </c:cat>
          <c:val>
            <c:numRef>
              <c:f>Gás!$B$22:$P$22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4445</c:v>
                </c:pt>
                <c:pt idx="6">
                  <c:v>6984</c:v>
                </c:pt>
                <c:pt idx="7">
                  <c:v>6256</c:v>
                </c:pt>
                <c:pt idx="8">
                  <c:v>6931</c:v>
                </c:pt>
                <c:pt idx="9">
                  <c:v>6835</c:v>
                </c:pt>
                <c:pt idx="10">
                  <c:v>6692</c:v>
                </c:pt>
                <c:pt idx="11">
                  <c:v>6852</c:v>
                </c:pt>
                <c:pt idx="12">
                  <c:v>6819</c:v>
                </c:pt>
                <c:pt idx="13">
                  <c:v>6872</c:v>
                </c:pt>
                <c:pt idx="14">
                  <c:v>4835</c:v>
                </c:pt>
              </c:numCache>
            </c:numRef>
          </c:val>
        </c:ser>
        <c:marker val="1"/>
        <c:axId val="96207616"/>
        <c:axId val="96209152"/>
      </c:lineChart>
      <c:catAx>
        <c:axId val="962076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96209152"/>
        <c:crosses val="autoZero"/>
        <c:auto val="1"/>
        <c:lblAlgn val="ctr"/>
        <c:lblOffset val="100"/>
      </c:catAx>
      <c:valAx>
        <c:axId val="962091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/>
                  <a:t>Consumo de GN [m3]</a:t>
                </a:r>
              </a:p>
            </c:rich>
          </c:tx>
          <c:layout>
            <c:manualLayout>
              <c:xMode val="edge"/>
              <c:yMode val="edge"/>
              <c:x val="9.4685296252862081E-2"/>
              <c:y val="0.28764495347172514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9620761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295275</xdr:colOff>
      <xdr:row>11</xdr:row>
      <xdr:rowOff>0</xdr:rowOff>
    </xdr:from>
    <xdr:to>
      <xdr:col>43</xdr:col>
      <xdr:colOff>542925</xdr:colOff>
      <xdr:row>33</xdr:row>
      <xdr:rowOff>1352550</xdr:rowOff>
    </xdr:to>
    <xdr:graphicFrame macro="">
      <xdr:nvGraphicFramePr>
        <xdr:cNvPr id="6473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169069</xdr:colOff>
      <xdr:row>42</xdr:row>
      <xdr:rowOff>71437</xdr:rowOff>
    </xdr:from>
    <xdr:to>
      <xdr:col>34</xdr:col>
      <xdr:colOff>442913</xdr:colOff>
      <xdr:row>82</xdr:row>
      <xdr:rowOff>157162</xdr:rowOff>
    </xdr:to>
    <xdr:graphicFrame macro="">
      <xdr:nvGraphicFramePr>
        <xdr:cNvPr id="64736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781050</xdr:colOff>
      <xdr:row>6</xdr:row>
      <xdr:rowOff>114300</xdr:rowOff>
    </xdr:from>
    <xdr:to>
      <xdr:col>36</xdr:col>
      <xdr:colOff>95250</xdr:colOff>
      <xdr:row>30</xdr:row>
      <xdr:rowOff>790575</xdr:rowOff>
    </xdr:to>
    <xdr:graphicFrame macro="">
      <xdr:nvGraphicFramePr>
        <xdr:cNvPr id="6504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142874</xdr:colOff>
      <xdr:row>31</xdr:row>
      <xdr:rowOff>507547</xdr:rowOff>
    </xdr:from>
    <xdr:to>
      <xdr:col>26</xdr:col>
      <xdr:colOff>395967</xdr:colOff>
      <xdr:row>56</xdr:row>
      <xdr:rowOff>95251</xdr:rowOff>
    </xdr:to>
    <xdr:graphicFrame macro="">
      <xdr:nvGraphicFramePr>
        <xdr:cNvPr id="65048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29</xdr:row>
      <xdr:rowOff>144992</xdr:rowOff>
    </xdr:from>
    <xdr:to>
      <xdr:col>22</xdr:col>
      <xdr:colOff>567267</xdr:colOff>
      <xdr:row>57</xdr:row>
      <xdr:rowOff>14817</xdr:rowOff>
    </xdr:to>
    <xdr:graphicFrame macro="">
      <xdr:nvGraphicFramePr>
        <xdr:cNvPr id="184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1</xdr:row>
      <xdr:rowOff>38100</xdr:rowOff>
    </xdr:from>
    <xdr:to>
      <xdr:col>9</xdr:col>
      <xdr:colOff>114300</xdr:colOff>
      <xdr:row>20</xdr:row>
      <xdr:rowOff>57150</xdr:rowOff>
    </xdr:to>
    <xdr:pic>
      <xdr:nvPicPr>
        <xdr:cNvPr id="12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875" t="40889" r="24097" b="17778"/>
        <a:stretch>
          <a:fillRect/>
        </a:stretch>
      </xdr:blipFill>
      <xdr:spPr bwMode="auto">
        <a:xfrm>
          <a:off x="3409950" y="228600"/>
          <a:ext cx="6153150" cy="3409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opLeftCell="A6" zoomScale="80" zoomScaleNormal="80" workbookViewId="0">
      <pane xSplit="1" topLeftCell="E1" activePane="topRight" state="frozen"/>
      <selection pane="topRight" activeCell="T10" sqref="T9:T10"/>
    </sheetView>
  </sheetViews>
  <sheetFormatPr defaultRowHeight="12.75"/>
  <cols>
    <col min="1" max="1" width="18.5703125" customWidth="1"/>
    <col min="2" max="2" width="15.140625" customWidth="1"/>
    <col min="3" max="3" width="14" customWidth="1"/>
    <col min="4" max="4" width="14.42578125" customWidth="1"/>
    <col min="5" max="5" width="15.7109375" customWidth="1"/>
    <col min="6" max="6" width="14.7109375" customWidth="1"/>
    <col min="7" max="7" width="15.5703125" customWidth="1"/>
    <col min="8" max="8" width="17" customWidth="1"/>
    <col min="9" max="9" width="15.7109375" customWidth="1"/>
    <col min="10" max="10" width="12.28515625" customWidth="1"/>
    <col min="11" max="11" width="13.7109375" customWidth="1"/>
    <col min="12" max="12" width="15.5703125" customWidth="1"/>
    <col min="13" max="13" width="13.28515625" customWidth="1"/>
    <col min="14" max="14" width="13.42578125" customWidth="1"/>
    <col min="15" max="15" width="14" customWidth="1"/>
    <col min="16" max="16" width="13" customWidth="1"/>
    <col min="17" max="17" width="13.28515625" customWidth="1"/>
    <col min="18" max="18" width="13.140625" customWidth="1"/>
    <col min="19" max="19" width="14.5703125" customWidth="1"/>
  </cols>
  <sheetData>
    <row r="1" spans="1:19" ht="15.75">
      <c r="A1" s="288" t="s">
        <v>88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19" ht="13.5" thickBot="1"/>
    <row r="3" spans="1:19" ht="15.75" thickTop="1">
      <c r="A3" s="294" t="s">
        <v>0</v>
      </c>
      <c r="B3" s="8" t="s">
        <v>1</v>
      </c>
      <c r="C3" s="8" t="s">
        <v>3</v>
      </c>
      <c r="D3" s="8" t="s">
        <v>4</v>
      </c>
      <c r="E3" s="8" t="s">
        <v>5</v>
      </c>
      <c r="F3" s="8" t="s">
        <v>21</v>
      </c>
      <c r="G3" s="9" t="s">
        <v>24</v>
      </c>
      <c r="H3" s="9" t="s">
        <v>32</v>
      </c>
      <c r="I3" s="9" t="s">
        <v>65</v>
      </c>
      <c r="J3" s="9" t="s">
        <v>94</v>
      </c>
      <c r="K3" s="9" t="s">
        <v>95</v>
      </c>
      <c r="L3" s="9" t="s">
        <v>110</v>
      </c>
      <c r="M3" s="9" t="s">
        <v>127</v>
      </c>
      <c r="N3" s="9" t="s">
        <v>128</v>
      </c>
      <c r="O3" s="9" t="s">
        <v>129</v>
      </c>
      <c r="P3" s="9" t="s">
        <v>130</v>
      </c>
      <c r="Q3" s="9" t="s">
        <v>131</v>
      </c>
      <c r="R3" s="9" t="s">
        <v>132</v>
      </c>
      <c r="S3" s="9" t="s">
        <v>133</v>
      </c>
    </row>
    <row r="4" spans="1:19" ht="18" thickBot="1">
      <c r="A4" s="295"/>
      <c r="B4" s="10" t="s">
        <v>2</v>
      </c>
      <c r="C4" s="10" t="s">
        <v>2</v>
      </c>
      <c r="D4" s="10" t="s">
        <v>2</v>
      </c>
      <c r="E4" s="10" t="s">
        <v>2</v>
      </c>
      <c r="F4" s="10" t="s">
        <v>2</v>
      </c>
      <c r="G4" s="11" t="s">
        <v>2</v>
      </c>
      <c r="H4" s="11" t="s">
        <v>2</v>
      </c>
      <c r="I4" s="11" t="s">
        <v>2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</row>
    <row r="5" spans="1:19" ht="15.75" thickTop="1">
      <c r="A5" s="94" t="s">
        <v>136</v>
      </c>
      <c r="B5" s="6">
        <v>658</v>
      </c>
      <c r="C5" s="6">
        <v>751</v>
      </c>
      <c r="D5" s="6">
        <v>1094</v>
      </c>
      <c r="E5" s="6">
        <v>1403</v>
      </c>
      <c r="F5" s="7">
        <v>0</v>
      </c>
      <c r="G5" s="7">
        <v>615</v>
      </c>
      <c r="H5" s="47">
        <v>193</v>
      </c>
      <c r="I5" s="44">
        <v>367</v>
      </c>
      <c r="J5" s="44">
        <v>382</v>
      </c>
      <c r="K5" s="44">
        <v>586</v>
      </c>
      <c r="L5" s="44">
        <v>490</v>
      </c>
      <c r="M5" s="44">
        <v>558</v>
      </c>
      <c r="N5" s="44">
        <v>514</v>
      </c>
      <c r="O5" s="44">
        <v>250</v>
      </c>
      <c r="P5" s="44">
        <v>862</v>
      </c>
      <c r="Q5" s="44"/>
      <c r="R5" s="44"/>
      <c r="S5" s="44"/>
    </row>
    <row r="6" spans="1:19" ht="15">
      <c r="A6" s="95" t="s">
        <v>137</v>
      </c>
      <c r="B6" s="2">
        <v>888</v>
      </c>
      <c r="C6" s="2">
        <v>1111</v>
      </c>
      <c r="D6" s="2">
        <v>1872</v>
      </c>
      <c r="E6" s="2">
        <v>954</v>
      </c>
      <c r="F6" s="3">
        <v>2173</v>
      </c>
      <c r="G6" s="3">
        <v>714</v>
      </c>
      <c r="H6" s="48">
        <v>343</v>
      </c>
      <c r="I6" s="45">
        <v>498</v>
      </c>
      <c r="J6" s="45">
        <v>542</v>
      </c>
      <c r="K6" s="45">
        <v>593</v>
      </c>
      <c r="L6" s="45">
        <v>694</v>
      </c>
      <c r="M6" s="45">
        <v>787</v>
      </c>
      <c r="N6" s="45">
        <v>766</v>
      </c>
      <c r="O6" s="45">
        <v>850</v>
      </c>
      <c r="P6" s="45">
        <v>1005</v>
      </c>
      <c r="Q6" s="45"/>
      <c r="R6" s="45"/>
      <c r="S6" s="45"/>
    </row>
    <row r="7" spans="1:19" ht="15">
      <c r="A7" s="95" t="s">
        <v>138</v>
      </c>
      <c r="B7" s="2">
        <v>1061</v>
      </c>
      <c r="C7" s="2">
        <v>1027</v>
      </c>
      <c r="D7" s="2">
        <v>838</v>
      </c>
      <c r="E7" s="2">
        <v>610</v>
      </c>
      <c r="F7" s="3">
        <v>744</v>
      </c>
      <c r="G7" s="3">
        <v>839</v>
      </c>
      <c r="H7" s="48">
        <v>213</v>
      </c>
      <c r="I7" s="45">
        <v>649</v>
      </c>
      <c r="J7" s="45">
        <v>516</v>
      </c>
      <c r="K7" s="45">
        <v>613</v>
      </c>
      <c r="L7" s="45">
        <v>666</v>
      </c>
      <c r="M7" s="45">
        <v>871</v>
      </c>
      <c r="N7" s="45">
        <v>793</v>
      </c>
      <c r="O7" s="45">
        <v>629</v>
      </c>
      <c r="P7" s="45">
        <v>723</v>
      </c>
      <c r="Q7" s="45"/>
      <c r="R7" s="45"/>
      <c r="S7" s="45"/>
    </row>
    <row r="8" spans="1:19" ht="15">
      <c r="A8" s="95" t="s">
        <v>139</v>
      </c>
      <c r="B8" s="2">
        <v>785</v>
      </c>
      <c r="C8" s="2">
        <v>862</v>
      </c>
      <c r="D8" s="2">
        <v>532</v>
      </c>
      <c r="E8" s="2">
        <v>580</v>
      </c>
      <c r="F8" s="3">
        <v>658</v>
      </c>
      <c r="G8" s="3">
        <v>773</v>
      </c>
      <c r="H8" s="48">
        <v>165</v>
      </c>
      <c r="I8" s="45">
        <v>599</v>
      </c>
      <c r="J8" s="45">
        <v>446</v>
      </c>
      <c r="K8" s="45">
        <v>601</v>
      </c>
      <c r="L8" s="45">
        <v>554</v>
      </c>
      <c r="M8" s="45">
        <v>653</v>
      </c>
      <c r="N8" s="45">
        <v>552</v>
      </c>
      <c r="O8" s="45">
        <v>626</v>
      </c>
      <c r="P8" s="45">
        <v>630</v>
      </c>
      <c r="Q8" s="45"/>
      <c r="R8" s="45"/>
      <c r="S8" s="45"/>
    </row>
    <row r="9" spans="1:19" ht="15">
      <c r="A9" s="95" t="s">
        <v>140</v>
      </c>
      <c r="B9" s="2">
        <v>650</v>
      </c>
      <c r="C9" s="2">
        <v>715</v>
      </c>
      <c r="D9" s="2">
        <v>632</v>
      </c>
      <c r="E9" s="2">
        <v>348</v>
      </c>
      <c r="F9" s="3">
        <v>473</v>
      </c>
      <c r="G9" s="3">
        <v>676</v>
      </c>
      <c r="H9" s="48">
        <v>208</v>
      </c>
      <c r="I9" s="45">
        <v>623</v>
      </c>
      <c r="J9" s="45">
        <v>645</v>
      </c>
      <c r="K9" s="45">
        <v>910</v>
      </c>
      <c r="L9" s="45">
        <v>426</v>
      </c>
      <c r="M9" s="45">
        <v>459</v>
      </c>
      <c r="N9" s="45">
        <v>541</v>
      </c>
      <c r="O9" s="45">
        <v>516</v>
      </c>
      <c r="P9" s="45">
        <v>426</v>
      </c>
      <c r="Q9" s="45"/>
      <c r="R9" s="45"/>
      <c r="S9" s="45"/>
    </row>
    <row r="10" spans="1:19" ht="15">
      <c r="A10" s="95" t="s">
        <v>141</v>
      </c>
      <c r="B10" s="2">
        <v>850</v>
      </c>
      <c r="C10" s="2">
        <v>681</v>
      </c>
      <c r="D10" s="4">
        <v>1179</v>
      </c>
      <c r="E10" s="2">
        <v>628</v>
      </c>
      <c r="F10" s="3">
        <v>0</v>
      </c>
      <c r="G10" s="3">
        <v>743</v>
      </c>
      <c r="H10" s="48">
        <v>216</v>
      </c>
      <c r="I10" s="45">
        <v>595</v>
      </c>
      <c r="J10" s="45">
        <v>493</v>
      </c>
      <c r="K10" s="45">
        <v>658</v>
      </c>
      <c r="L10" s="45">
        <v>702</v>
      </c>
      <c r="M10" s="45">
        <v>568</v>
      </c>
      <c r="N10" s="45">
        <v>662</v>
      </c>
      <c r="O10" s="45">
        <v>596</v>
      </c>
      <c r="P10" s="45">
        <v>589</v>
      </c>
      <c r="Q10" s="45"/>
      <c r="R10" s="45"/>
      <c r="S10" s="45"/>
    </row>
    <row r="11" spans="1:19" ht="15">
      <c r="A11" s="95" t="s">
        <v>12</v>
      </c>
      <c r="B11" s="2">
        <v>0</v>
      </c>
      <c r="C11" s="2">
        <v>0</v>
      </c>
      <c r="D11" s="2">
        <v>1014</v>
      </c>
      <c r="E11" s="2">
        <v>515</v>
      </c>
      <c r="F11" s="3">
        <v>1311</v>
      </c>
      <c r="G11" s="3">
        <v>515</v>
      </c>
      <c r="H11" s="229">
        <v>133</v>
      </c>
      <c r="I11" s="230">
        <v>633</v>
      </c>
      <c r="J11" s="230">
        <v>427</v>
      </c>
      <c r="K11" s="230">
        <v>680</v>
      </c>
      <c r="L11" s="230">
        <v>495</v>
      </c>
      <c r="M11" s="230">
        <v>504</v>
      </c>
      <c r="N11" s="230">
        <v>563</v>
      </c>
      <c r="O11" s="230">
        <v>648</v>
      </c>
      <c r="P11" s="230">
        <v>563</v>
      </c>
      <c r="Q11" s="230"/>
      <c r="R11" s="230"/>
      <c r="S11" s="230"/>
    </row>
    <row r="12" spans="1:19" ht="15">
      <c r="A12" s="95" t="s">
        <v>13</v>
      </c>
      <c r="B12" s="2">
        <v>1657</v>
      </c>
      <c r="C12" s="2">
        <v>2003</v>
      </c>
      <c r="D12" s="2">
        <v>0</v>
      </c>
      <c r="E12" s="2">
        <v>628</v>
      </c>
      <c r="F12" s="3">
        <v>666</v>
      </c>
      <c r="G12" s="3">
        <v>572</v>
      </c>
      <c r="H12" s="229">
        <v>290</v>
      </c>
      <c r="I12" s="230">
        <v>661</v>
      </c>
      <c r="J12" s="230">
        <v>507</v>
      </c>
      <c r="K12" s="230">
        <v>595</v>
      </c>
      <c r="L12" s="230">
        <v>411</v>
      </c>
      <c r="M12" s="230">
        <v>401</v>
      </c>
      <c r="N12" s="230">
        <v>611</v>
      </c>
      <c r="O12" s="230">
        <v>532</v>
      </c>
      <c r="P12" s="230">
        <v>536</v>
      </c>
      <c r="Q12" s="230"/>
      <c r="R12" s="230"/>
      <c r="S12" s="230"/>
    </row>
    <row r="13" spans="1:19" ht="15">
      <c r="A13" s="95" t="s">
        <v>14</v>
      </c>
      <c r="B13" s="2">
        <v>1283</v>
      </c>
      <c r="C13" s="2">
        <v>800</v>
      </c>
      <c r="D13" s="2">
        <v>1014</v>
      </c>
      <c r="E13" s="2">
        <v>762</v>
      </c>
      <c r="F13" s="64">
        <v>720</v>
      </c>
      <c r="G13" s="64">
        <v>727</v>
      </c>
      <c r="H13" s="229">
        <v>235</v>
      </c>
      <c r="I13" s="230">
        <v>604</v>
      </c>
      <c r="J13" s="230">
        <v>727</v>
      </c>
      <c r="K13" s="230">
        <v>773</v>
      </c>
      <c r="L13" s="230">
        <v>644</v>
      </c>
      <c r="M13" s="230">
        <v>617</v>
      </c>
      <c r="N13" s="230">
        <v>641</v>
      </c>
      <c r="O13" s="230">
        <v>613</v>
      </c>
      <c r="P13" s="230">
        <v>690</v>
      </c>
      <c r="Q13" s="230"/>
      <c r="R13" s="230"/>
      <c r="S13" s="230"/>
    </row>
    <row r="14" spans="1:19" ht="15">
      <c r="A14" s="95" t="s">
        <v>15</v>
      </c>
      <c r="B14" s="2">
        <v>639</v>
      </c>
      <c r="C14" s="2">
        <v>1100</v>
      </c>
      <c r="D14" s="2">
        <v>958</v>
      </c>
      <c r="E14" s="2">
        <v>1150</v>
      </c>
      <c r="F14" s="64">
        <v>946</v>
      </c>
      <c r="G14" s="64">
        <v>830</v>
      </c>
      <c r="H14" s="229">
        <v>597</v>
      </c>
      <c r="I14" s="230">
        <v>589</v>
      </c>
      <c r="J14" s="230">
        <v>667</v>
      </c>
      <c r="K14" s="230">
        <v>554</v>
      </c>
      <c r="L14" s="230">
        <v>531</v>
      </c>
      <c r="M14" s="230">
        <v>751</v>
      </c>
      <c r="N14" s="230">
        <v>644</v>
      </c>
      <c r="O14" s="230">
        <v>733</v>
      </c>
      <c r="P14" s="230"/>
      <c r="Q14" s="230"/>
      <c r="R14" s="230"/>
      <c r="S14" s="230"/>
    </row>
    <row r="15" spans="1:19" ht="15">
      <c r="A15" s="95" t="s">
        <v>22</v>
      </c>
      <c r="B15" s="2">
        <v>0</v>
      </c>
      <c r="C15" s="2">
        <v>0</v>
      </c>
      <c r="D15" s="2">
        <v>733</v>
      </c>
      <c r="E15" s="2">
        <v>675</v>
      </c>
      <c r="F15" s="64">
        <v>558</v>
      </c>
      <c r="G15" s="64">
        <v>507</v>
      </c>
      <c r="H15" s="229">
        <v>173</v>
      </c>
      <c r="I15" s="230">
        <v>371</v>
      </c>
      <c r="J15" s="230">
        <v>506</v>
      </c>
      <c r="K15" s="230">
        <v>609</v>
      </c>
      <c r="L15" s="230">
        <v>531</v>
      </c>
      <c r="M15" s="230">
        <v>482</v>
      </c>
      <c r="N15" s="230">
        <v>529</v>
      </c>
      <c r="O15" s="230">
        <v>549</v>
      </c>
      <c r="P15" s="230"/>
      <c r="Q15" s="230"/>
      <c r="R15" s="230"/>
      <c r="S15" s="230"/>
    </row>
    <row r="16" spans="1:19" ht="15.75" thickBot="1">
      <c r="A16" s="96" t="s">
        <v>23</v>
      </c>
      <c r="B16" s="12">
        <v>762</v>
      </c>
      <c r="C16" s="12">
        <v>0</v>
      </c>
      <c r="D16" s="12">
        <v>0</v>
      </c>
      <c r="E16" s="12">
        <v>0</v>
      </c>
      <c r="F16" s="224">
        <v>525</v>
      </c>
      <c r="G16" s="224">
        <v>218</v>
      </c>
      <c r="H16" s="231">
        <v>38</v>
      </c>
      <c r="I16" s="232">
        <v>382</v>
      </c>
      <c r="J16" s="232">
        <v>697</v>
      </c>
      <c r="K16" s="232">
        <v>600</v>
      </c>
      <c r="L16" s="232">
        <v>584</v>
      </c>
      <c r="M16" s="232">
        <v>461</v>
      </c>
      <c r="N16" s="232">
        <v>654</v>
      </c>
      <c r="O16" s="232">
        <v>761</v>
      </c>
      <c r="P16" s="232"/>
      <c r="Q16" s="232"/>
      <c r="R16" s="232"/>
      <c r="S16" s="232"/>
    </row>
    <row r="17" spans="1:19" ht="15.75" thickTop="1">
      <c r="A17" s="92" t="s">
        <v>16</v>
      </c>
      <c r="B17" s="56">
        <f t="shared" ref="B17:K17" si="0">AVERAGE(B5:B16)</f>
        <v>769.41666666666663</v>
      </c>
      <c r="C17" s="56">
        <f t="shared" si="0"/>
        <v>754.16666666666663</v>
      </c>
      <c r="D17" s="56">
        <f t="shared" si="0"/>
        <v>822.16666666666663</v>
      </c>
      <c r="E17" s="56">
        <f t="shared" si="0"/>
        <v>687.75</v>
      </c>
      <c r="F17" s="56">
        <f t="shared" si="0"/>
        <v>731.16666666666663</v>
      </c>
      <c r="G17" s="57">
        <f t="shared" si="0"/>
        <v>644.08333333333337</v>
      </c>
      <c r="H17" s="58">
        <f t="shared" si="0"/>
        <v>233.66666666666666</v>
      </c>
      <c r="I17" s="57">
        <f t="shared" si="0"/>
        <v>547.58333333333337</v>
      </c>
      <c r="J17" s="57">
        <f t="shared" si="0"/>
        <v>546.25</v>
      </c>
      <c r="K17" s="57">
        <f t="shared" si="0"/>
        <v>647.66666666666663</v>
      </c>
      <c r="L17" s="57">
        <f t="shared" ref="L17:S17" si="1">AVERAGE(L5:L16)</f>
        <v>560.66666666666663</v>
      </c>
      <c r="M17" s="57">
        <f t="shared" si="1"/>
        <v>592.66666666666663</v>
      </c>
      <c r="N17" s="57">
        <f t="shared" si="1"/>
        <v>622.5</v>
      </c>
      <c r="O17" s="57">
        <f t="shared" si="1"/>
        <v>608.58333333333337</v>
      </c>
      <c r="P17" s="57">
        <f t="shared" si="1"/>
        <v>669.33333333333337</v>
      </c>
      <c r="Q17" s="57" t="e">
        <f t="shared" si="1"/>
        <v>#DIV/0!</v>
      </c>
      <c r="R17" s="57" t="e">
        <f t="shared" si="1"/>
        <v>#DIV/0!</v>
      </c>
      <c r="S17" s="57" t="e">
        <f t="shared" si="1"/>
        <v>#DIV/0!</v>
      </c>
    </row>
    <row r="18" spans="1:19" ht="15">
      <c r="A18" s="93" t="s">
        <v>17</v>
      </c>
      <c r="B18" s="59">
        <f t="shared" ref="B18:K18" si="2">MAX(B5:B16)</f>
        <v>1657</v>
      </c>
      <c r="C18" s="59">
        <f t="shared" si="2"/>
        <v>2003</v>
      </c>
      <c r="D18" s="59">
        <f t="shared" si="2"/>
        <v>1872</v>
      </c>
      <c r="E18" s="59">
        <f t="shared" si="2"/>
        <v>1403</v>
      </c>
      <c r="F18" s="59">
        <f t="shared" si="2"/>
        <v>2173</v>
      </c>
      <c r="G18" s="60">
        <f t="shared" si="2"/>
        <v>839</v>
      </c>
      <c r="H18" s="61">
        <f t="shared" si="2"/>
        <v>597</v>
      </c>
      <c r="I18" s="60">
        <f t="shared" si="2"/>
        <v>661</v>
      </c>
      <c r="J18" s="60">
        <f t="shared" si="2"/>
        <v>727</v>
      </c>
      <c r="K18" s="60">
        <f t="shared" si="2"/>
        <v>910</v>
      </c>
      <c r="L18" s="60">
        <f t="shared" ref="L18:S18" si="3">MAX(L5:L16)</f>
        <v>702</v>
      </c>
      <c r="M18" s="60">
        <f t="shared" si="3"/>
        <v>871</v>
      </c>
      <c r="N18" s="60">
        <f t="shared" si="3"/>
        <v>793</v>
      </c>
      <c r="O18" s="60">
        <f t="shared" si="3"/>
        <v>850</v>
      </c>
      <c r="P18" s="60">
        <f t="shared" si="3"/>
        <v>1005</v>
      </c>
      <c r="Q18" s="60">
        <f t="shared" si="3"/>
        <v>0</v>
      </c>
      <c r="R18" s="60">
        <f t="shared" si="3"/>
        <v>0</v>
      </c>
      <c r="S18" s="60">
        <f t="shared" si="3"/>
        <v>0</v>
      </c>
    </row>
    <row r="19" spans="1:19" ht="15">
      <c r="A19" s="93" t="s">
        <v>18</v>
      </c>
      <c r="B19" s="59">
        <f t="shared" ref="B19:G19" si="4">MIN(B5:B16)</f>
        <v>0</v>
      </c>
      <c r="C19" s="59">
        <f t="shared" si="4"/>
        <v>0</v>
      </c>
      <c r="D19" s="59">
        <f t="shared" si="4"/>
        <v>0</v>
      </c>
      <c r="E19" s="59">
        <f t="shared" si="4"/>
        <v>0</v>
      </c>
      <c r="F19" s="59">
        <f t="shared" si="4"/>
        <v>0</v>
      </c>
      <c r="G19" s="60">
        <f t="shared" si="4"/>
        <v>218</v>
      </c>
      <c r="H19" s="61">
        <f t="shared" ref="H19:M19" si="5">MIN(H5:H16)</f>
        <v>38</v>
      </c>
      <c r="I19" s="60">
        <f t="shared" si="5"/>
        <v>367</v>
      </c>
      <c r="J19" s="60">
        <f t="shared" si="5"/>
        <v>382</v>
      </c>
      <c r="K19" s="60">
        <f t="shared" si="5"/>
        <v>554</v>
      </c>
      <c r="L19" s="60">
        <f t="shared" si="5"/>
        <v>411</v>
      </c>
      <c r="M19" s="60">
        <f t="shared" si="5"/>
        <v>401</v>
      </c>
      <c r="N19" s="60">
        <f t="shared" ref="N19:S19" si="6">MIN(N5:N16)</f>
        <v>514</v>
      </c>
      <c r="O19" s="60">
        <f t="shared" si="6"/>
        <v>250</v>
      </c>
      <c r="P19" s="60">
        <f t="shared" si="6"/>
        <v>426</v>
      </c>
      <c r="Q19" s="60">
        <f t="shared" si="6"/>
        <v>0</v>
      </c>
      <c r="R19" s="60">
        <f t="shared" si="6"/>
        <v>0</v>
      </c>
      <c r="S19" s="60">
        <f t="shared" si="6"/>
        <v>0</v>
      </c>
    </row>
    <row r="20" spans="1:19" ht="15">
      <c r="A20" s="93" t="s">
        <v>19</v>
      </c>
      <c r="B20" s="59">
        <f t="shared" ref="B20:K20" si="7">STDEV(B5:B16)</f>
        <v>465.65036792803585</v>
      </c>
      <c r="C20" s="59">
        <f t="shared" si="7"/>
        <v>572.70345068302356</v>
      </c>
      <c r="D20" s="59">
        <f t="shared" si="7"/>
        <v>511.31751980604582</v>
      </c>
      <c r="E20" s="59">
        <f t="shared" si="7"/>
        <v>362.42745355575522</v>
      </c>
      <c r="F20" s="59">
        <f t="shared" si="7"/>
        <v>578.35846596338092</v>
      </c>
      <c r="G20" s="60">
        <f t="shared" si="7"/>
        <v>174.45679763891192</v>
      </c>
      <c r="H20" s="61">
        <f t="shared" si="7"/>
        <v>137.18158724401709</v>
      </c>
      <c r="I20" s="60">
        <f t="shared" si="7"/>
        <v>112.65027001003291</v>
      </c>
      <c r="J20" s="60">
        <f t="shared" si="7"/>
        <v>111.96844117063441</v>
      </c>
      <c r="K20" s="60">
        <f t="shared" si="7"/>
        <v>100.52800001929221</v>
      </c>
      <c r="L20" s="60">
        <f t="shared" ref="L20:S20" si="8">STDEV(L5:L16)</f>
        <v>99.078787137338566</v>
      </c>
      <c r="M20" s="60">
        <f t="shared" si="8"/>
        <v>147.2149531271958</v>
      </c>
      <c r="N20" s="60">
        <f t="shared" si="8"/>
        <v>89.857968736526345</v>
      </c>
      <c r="O20" s="60">
        <f t="shared" si="8"/>
        <v>149.54868975039744</v>
      </c>
      <c r="P20" s="60">
        <f t="shared" si="8"/>
        <v>176.56301991073894</v>
      </c>
      <c r="Q20" s="60" t="e">
        <f t="shared" si="8"/>
        <v>#DIV/0!</v>
      </c>
      <c r="R20" s="60" t="e">
        <f t="shared" si="8"/>
        <v>#DIV/0!</v>
      </c>
      <c r="S20" s="60" t="e">
        <f t="shared" si="8"/>
        <v>#DIV/0!</v>
      </c>
    </row>
    <row r="21" spans="1:19" ht="15.75" thickBot="1">
      <c r="A21" s="235" t="s">
        <v>20</v>
      </c>
      <c r="B21" s="73">
        <f t="shared" ref="B21:K21" si="9">SUM(B5:B16)</f>
        <v>9233</v>
      </c>
      <c r="C21" s="73">
        <f t="shared" si="9"/>
        <v>9050</v>
      </c>
      <c r="D21" s="73">
        <f t="shared" si="9"/>
        <v>9866</v>
      </c>
      <c r="E21" s="73">
        <f t="shared" si="9"/>
        <v>8253</v>
      </c>
      <c r="F21" s="73">
        <f t="shared" si="9"/>
        <v>8774</v>
      </c>
      <c r="G21" s="74">
        <f t="shared" si="9"/>
        <v>7729</v>
      </c>
      <c r="H21" s="236">
        <f t="shared" si="9"/>
        <v>2804</v>
      </c>
      <c r="I21" s="74">
        <f t="shared" si="9"/>
        <v>6571</v>
      </c>
      <c r="J21" s="74">
        <f t="shared" si="9"/>
        <v>6555</v>
      </c>
      <c r="K21" s="74">
        <f t="shared" si="9"/>
        <v>7772</v>
      </c>
      <c r="L21" s="74">
        <f t="shared" ref="L21:S21" si="10">SUM(L5:L16)</f>
        <v>6728</v>
      </c>
      <c r="M21" s="74">
        <f t="shared" si="10"/>
        <v>7112</v>
      </c>
      <c r="N21" s="74">
        <f t="shared" si="10"/>
        <v>7470</v>
      </c>
      <c r="O21" s="74">
        <f t="shared" si="10"/>
        <v>7303</v>
      </c>
      <c r="P21" s="74">
        <f t="shared" si="10"/>
        <v>6024</v>
      </c>
      <c r="Q21" s="74">
        <f t="shared" si="10"/>
        <v>0</v>
      </c>
      <c r="R21" s="74">
        <f t="shared" si="10"/>
        <v>0</v>
      </c>
      <c r="S21" s="74">
        <f t="shared" si="10"/>
        <v>0</v>
      </c>
    </row>
    <row r="22" spans="1:19" ht="29.25" customHeight="1">
      <c r="A22" s="296" t="s">
        <v>120</v>
      </c>
      <c r="B22" s="237" t="s">
        <v>66</v>
      </c>
      <c r="C22" s="238">
        <f>C21-B21</f>
        <v>-183</v>
      </c>
      <c r="D22" s="239">
        <f>D21-B21</f>
        <v>633</v>
      </c>
      <c r="E22" s="238">
        <f>E21-B21</f>
        <v>-980</v>
      </c>
      <c r="F22" s="238">
        <f>F21-B21</f>
        <v>-459</v>
      </c>
      <c r="G22" s="238">
        <f>G21-B21</f>
        <v>-1504</v>
      </c>
      <c r="H22" s="238">
        <f>H21-B21</f>
        <v>-6429</v>
      </c>
      <c r="I22" s="238">
        <f>I21-B21</f>
        <v>-2662</v>
      </c>
      <c r="J22" s="238">
        <f>J21-B21</f>
        <v>-2678</v>
      </c>
      <c r="K22" s="238">
        <f>K21-B21</f>
        <v>-1461</v>
      </c>
      <c r="L22" s="238">
        <f>L21-B21</f>
        <v>-2505</v>
      </c>
      <c r="M22" s="238">
        <f>M21-B21</f>
        <v>-2121</v>
      </c>
      <c r="N22" s="238">
        <f>N21-B21</f>
        <v>-1763</v>
      </c>
      <c r="O22" s="238">
        <f>O21-B21</f>
        <v>-1930</v>
      </c>
      <c r="P22" s="238">
        <f>P21-B21</f>
        <v>-3209</v>
      </c>
      <c r="Q22" s="238">
        <f>Q21-B21</f>
        <v>-9233</v>
      </c>
      <c r="R22" s="238">
        <f>R21-B21</f>
        <v>-9233</v>
      </c>
      <c r="S22" s="240">
        <f>S21-B21</f>
        <v>-9233</v>
      </c>
    </row>
    <row r="23" spans="1:19" ht="14.25" customHeight="1" thickBot="1">
      <c r="A23" s="297"/>
      <c r="B23" s="241" t="s">
        <v>142</v>
      </c>
      <c r="C23" s="242">
        <f>(((B21/C21)-1)*100)*-1</f>
        <v>-2.0220994475138143</v>
      </c>
      <c r="D23" s="243">
        <f>(((B21/D21)-1)*100)*-1</f>
        <v>6.4159740523008324</v>
      </c>
      <c r="E23" s="242">
        <f>(((B21/E21)-1)*100)*-1</f>
        <v>-11.87446988973706</v>
      </c>
      <c r="F23" s="242">
        <f>(((B21/F21)-1)*100)*-1</f>
        <v>-5.231365397766119</v>
      </c>
      <c r="G23" s="242">
        <f>(((B21/G21)-1)*100)*-1</f>
        <v>-19.459179712770091</v>
      </c>
      <c r="H23" s="242">
        <f>(((B21/H21)-1)*100)*-1</f>
        <v>-229.27960057061344</v>
      </c>
      <c r="I23" s="242">
        <f>(((B21/I21)-1)*100)*-1</f>
        <v>-40.511337695936689</v>
      </c>
      <c r="J23" s="242">
        <f>(((B21/J21)-1)*100)*-1</f>
        <v>-40.854309687261626</v>
      </c>
      <c r="K23" s="242">
        <f>(((B21/K21)-1)*100)*-1</f>
        <v>-18.798250128667004</v>
      </c>
      <c r="L23" s="242">
        <f>(((B21/L21)-1)*100)*-1</f>
        <v>-37.232461355529132</v>
      </c>
      <c r="M23" s="242">
        <f>(((B21/M21)-1)*100)*-1</f>
        <v>-29.822834645669282</v>
      </c>
      <c r="N23" s="242">
        <f>(((B21/N21)-1)*100)*-1</f>
        <v>-23.60107095046855</v>
      </c>
      <c r="O23" s="242">
        <f>(((B21/O21)-1)*100)*-1</f>
        <v>-26.427495549774061</v>
      </c>
      <c r="P23" s="242">
        <f>(((B21/P21)-1)*100)*-1</f>
        <v>-53.270252324037195</v>
      </c>
      <c r="Q23" s="242" t="e">
        <f>(((B21/Q21)-1)*100)*-1</f>
        <v>#DIV/0!</v>
      </c>
      <c r="R23" s="242" t="e">
        <f>(((B21/R21)-1)*100)*-1</f>
        <v>#DIV/0!</v>
      </c>
      <c r="S23" s="244" t="e">
        <f>(((B21/S21)-1)*100)*-1</f>
        <v>#DIV/0!</v>
      </c>
    </row>
    <row r="24" spans="1:19" ht="48" customHeight="1" thickBot="1">
      <c r="A24" s="245" t="s">
        <v>118</v>
      </c>
      <c r="B24" s="246"/>
      <c r="C24" s="298">
        <f>AVERAGE(C21,D21,E21,F21,G21)</f>
        <v>8734.4</v>
      </c>
      <c r="D24" s="299"/>
      <c r="E24" s="299"/>
      <c r="F24" s="299"/>
      <c r="G24" s="300"/>
      <c r="H24" s="247"/>
      <c r="I24" s="247"/>
      <c r="J24" s="247"/>
      <c r="K24" s="247"/>
      <c r="L24" s="248"/>
      <c r="M24" s="77"/>
      <c r="N24" s="77"/>
      <c r="O24" s="77"/>
      <c r="P24" s="77"/>
      <c r="Q24" s="77"/>
      <c r="R24" s="77"/>
      <c r="S24" s="249"/>
    </row>
    <row r="25" spans="1:19" ht="27" customHeight="1">
      <c r="A25" s="289" t="s">
        <v>119</v>
      </c>
      <c r="B25" s="250" t="s">
        <v>66</v>
      </c>
      <c r="C25" s="251"/>
      <c r="D25" s="251"/>
      <c r="E25" s="251"/>
      <c r="F25" s="251"/>
      <c r="G25" s="251"/>
      <c r="H25" s="252">
        <f t="shared" ref="H25:M25" si="11">H21-8734.4</f>
        <v>-5930.4</v>
      </c>
      <c r="I25" s="252">
        <f t="shared" si="11"/>
        <v>-2163.3999999999996</v>
      </c>
      <c r="J25" s="252">
        <f t="shared" si="11"/>
        <v>-2179.3999999999996</v>
      </c>
      <c r="K25" s="252">
        <f t="shared" si="11"/>
        <v>-962.39999999999964</v>
      </c>
      <c r="L25" s="253">
        <f t="shared" si="11"/>
        <v>-2006.3999999999996</v>
      </c>
      <c r="M25" s="252">
        <f t="shared" si="11"/>
        <v>-1622.3999999999996</v>
      </c>
      <c r="N25" s="254">
        <f t="shared" ref="N25:S25" si="12">N21-8734.4</f>
        <v>-1264.3999999999996</v>
      </c>
      <c r="O25" s="255">
        <f t="shared" si="12"/>
        <v>-1431.3999999999996</v>
      </c>
      <c r="P25" s="255">
        <f t="shared" si="12"/>
        <v>-2710.3999999999996</v>
      </c>
      <c r="Q25" s="255">
        <f t="shared" si="12"/>
        <v>-8734.4</v>
      </c>
      <c r="R25" s="255">
        <f t="shared" si="12"/>
        <v>-8734.4</v>
      </c>
      <c r="S25" s="256">
        <f t="shared" si="12"/>
        <v>-8734.4</v>
      </c>
    </row>
    <row r="26" spans="1:19" ht="13.5" thickBot="1">
      <c r="A26" s="290"/>
      <c r="B26" s="257" t="s">
        <v>142</v>
      </c>
      <c r="C26" s="258"/>
      <c r="D26" s="258"/>
      <c r="E26" s="258"/>
      <c r="F26" s="258"/>
      <c r="G26" s="258"/>
      <c r="H26" s="259">
        <f>(((8734.4/H21)-1)*100)*-1</f>
        <v>-211.49786019971467</v>
      </c>
      <c r="I26" s="259">
        <f>(((8734.4/I21)-1)*100)*-1</f>
        <v>-32.923451529447554</v>
      </c>
      <c r="J26" s="259">
        <f>(((8734.4/J21)-1)*100)*-1</f>
        <v>-33.247902364607171</v>
      </c>
      <c r="K26" s="259">
        <f>(((8734.4/K21)-1)*100)*-1</f>
        <v>-12.382913021101395</v>
      </c>
      <c r="L26" s="259">
        <f>(((8734.4/L21)-1)*100)*-1</f>
        <v>-29.821640903686088</v>
      </c>
      <c r="M26" s="259">
        <f t="shared" ref="M26:S26" si="13">(((8734.4/M21)-1)*100)*-1</f>
        <v>-22.81214848143982</v>
      </c>
      <c r="N26" s="259">
        <f t="shared" si="13"/>
        <v>-16.926372155287805</v>
      </c>
      <c r="O26" s="260">
        <f t="shared" si="13"/>
        <v>-19.600164316034508</v>
      </c>
      <c r="P26" s="260">
        <f t="shared" si="13"/>
        <v>-44.993359893758303</v>
      </c>
      <c r="Q26" s="260" t="e">
        <f t="shared" si="13"/>
        <v>#DIV/0!</v>
      </c>
      <c r="R26" s="260" t="e">
        <f t="shared" si="13"/>
        <v>#DIV/0!</v>
      </c>
      <c r="S26" s="261" t="e">
        <f t="shared" si="13"/>
        <v>#DIV/0!</v>
      </c>
    </row>
    <row r="27" spans="1:19">
      <c r="A27" s="291" t="s">
        <v>134</v>
      </c>
      <c r="B27" s="262" t="s">
        <v>66</v>
      </c>
      <c r="C27" s="263">
        <v>-183</v>
      </c>
      <c r="D27" s="264">
        <f>(D21-C21)</f>
        <v>816</v>
      </c>
      <c r="E27" s="263">
        <f t="shared" ref="E27:M27" si="14">(E21-D21)</f>
        <v>-1613</v>
      </c>
      <c r="F27" s="264">
        <f t="shared" si="14"/>
        <v>521</v>
      </c>
      <c r="G27" s="263">
        <f t="shared" si="14"/>
        <v>-1045</v>
      </c>
      <c r="H27" s="263">
        <f t="shared" si="14"/>
        <v>-4925</v>
      </c>
      <c r="I27" s="264">
        <f t="shared" si="14"/>
        <v>3767</v>
      </c>
      <c r="J27" s="263">
        <f t="shared" si="14"/>
        <v>-16</v>
      </c>
      <c r="K27" s="264">
        <f t="shared" si="14"/>
        <v>1217</v>
      </c>
      <c r="L27" s="263">
        <f t="shared" si="14"/>
        <v>-1044</v>
      </c>
      <c r="M27" s="265">
        <f t="shared" si="14"/>
        <v>384</v>
      </c>
      <c r="N27" s="265">
        <f t="shared" ref="N27:S27" si="15">(N21-M21)</f>
        <v>358</v>
      </c>
      <c r="O27" s="266">
        <f t="shared" si="15"/>
        <v>-167</v>
      </c>
      <c r="P27" s="266">
        <f t="shared" si="15"/>
        <v>-1279</v>
      </c>
      <c r="Q27" s="266">
        <f t="shared" si="15"/>
        <v>-6024</v>
      </c>
      <c r="R27" s="266">
        <f t="shared" si="15"/>
        <v>0</v>
      </c>
      <c r="S27" s="267">
        <f t="shared" si="15"/>
        <v>0</v>
      </c>
    </row>
    <row r="28" spans="1:19" ht="37.5" customHeight="1" thickBot="1">
      <c r="A28" s="292"/>
      <c r="B28" s="268" t="s">
        <v>142</v>
      </c>
      <c r="C28" s="269">
        <f t="shared" ref="C28:K28" si="16">(((B21/C21)-1)*100)*-1</f>
        <v>-2.0220994475138143</v>
      </c>
      <c r="D28" s="270">
        <f t="shared" si="16"/>
        <v>8.270829110075006</v>
      </c>
      <c r="E28" s="269">
        <f t="shared" si="16"/>
        <v>-19.544408094026423</v>
      </c>
      <c r="F28" s="270">
        <f t="shared" si="16"/>
        <v>5.9379986323227723</v>
      </c>
      <c r="G28" s="269">
        <f t="shared" si="16"/>
        <v>-13.520507180747842</v>
      </c>
      <c r="H28" s="269">
        <f t="shared" si="16"/>
        <v>-175.64194008559201</v>
      </c>
      <c r="I28" s="270">
        <f t="shared" si="16"/>
        <v>57.327651803378487</v>
      </c>
      <c r="J28" s="269">
        <f t="shared" si="16"/>
        <v>-0.24408848207475575</v>
      </c>
      <c r="K28" s="270">
        <f t="shared" si="16"/>
        <v>15.658775090066912</v>
      </c>
      <c r="L28" s="269">
        <f>(((K21/L21)-1)*100)*-1</f>
        <v>-15.517241379310342</v>
      </c>
      <c r="M28" s="270">
        <f t="shared" ref="M28:S28" si="17">(((L21/M21)-1)*100)*-1</f>
        <v>5.3993250843644596</v>
      </c>
      <c r="N28" s="270">
        <f t="shared" si="17"/>
        <v>4.7925033467202116</v>
      </c>
      <c r="O28" s="269">
        <f t="shared" si="17"/>
        <v>-2.2867314802136107</v>
      </c>
      <c r="P28" s="269">
        <f t="shared" si="17"/>
        <v>-21.231739707835317</v>
      </c>
      <c r="Q28" s="269" t="e">
        <f t="shared" si="17"/>
        <v>#DIV/0!</v>
      </c>
      <c r="R28" s="269" t="e">
        <f t="shared" si="17"/>
        <v>#DIV/0!</v>
      </c>
      <c r="S28" s="271" t="e">
        <f t="shared" si="17"/>
        <v>#DIV/0!</v>
      </c>
    </row>
    <row r="29" spans="1:19" ht="57" customHeight="1" thickBot="1">
      <c r="A29" s="245" t="s">
        <v>200</v>
      </c>
      <c r="B29" s="272"/>
      <c r="C29" s="303">
        <f>AVERAGE(C21,D21,E21,F21,G21,H21,I21,J21,K21,L21)</f>
        <v>7410.2</v>
      </c>
      <c r="D29" s="304"/>
      <c r="E29" s="304"/>
      <c r="F29" s="304"/>
      <c r="G29" s="304"/>
      <c r="H29" s="304"/>
      <c r="I29" s="304"/>
      <c r="J29" s="304"/>
      <c r="K29" s="304"/>
      <c r="L29" s="305"/>
      <c r="M29" s="273"/>
      <c r="N29" s="273"/>
      <c r="O29" s="273"/>
      <c r="P29" s="273"/>
      <c r="Q29" s="273"/>
      <c r="R29" s="273"/>
      <c r="S29" s="274"/>
    </row>
    <row r="30" spans="1:19" ht="39.75" customHeight="1" thickBot="1">
      <c r="A30" s="88" t="s">
        <v>108</v>
      </c>
      <c r="B30" s="91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275"/>
    </row>
    <row r="31" spans="1:19" ht="39.75" customHeight="1" thickBot="1">
      <c r="A31" s="82" t="s">
        <v>117</v>
      </c>
      <c r="B31" s="77"/>
      <c r="C31" s="196"/>
      <c r="D31" s="196"/>
      <c r="E31" s="90" t="s">
        <v>135</v>
      </c>
      <c r="F31" s="79"/>
      <c r="G31" s="233" t="s">
        <v>124</v>
      </c>
      <c r="H31" s="301" t="s">
        <v>125</v>
      </c>
      <c r="I31" s="301"/>
      <c r="J31" s="302"/>
      <c r="K31" s="196"/>
      <c r="L31" s="196"/>
      <c r="M31" s="77"/>
      <c r="N31" s="77"/>
      <c r="O31" s="77"/>
      <c r="P31" s="77"/>
      <c r="Q31" s="77"/>
      <c r="R31" s="77"/>
      <c r="S31" s="249"/>
    </row>
    <row r="32" spans="1:19" ht="95.25" customHeight="1" thickBot="1">
      <c r="A32" s="82" t="s">
        <v>111</v>
      </c>
      <c r="B32" s="77"/>
      <c r="C32" s="77"/>
      <c r="D32" s="77"/>
      <c r="E32" s="77"/>
      <c r="F32" s="77"/>
      <c r="G32" s="80"/>
      <c r="H32" s="80"/>
      <c r="I32" s="80"/>
      <c r="J32" s="80"/>
      <c r="K32" s="80"/>
      <c r="L32" s="87"/>
      <c r="M32" s="87"/>
      <c r="N32" s="87"/>
      <c r="O32" s="87"/>
      <c r="P32" s="87"/>
      <c r="Q32" s="198"/>
      <c r="R32" s="198"/>
      <c r="S32" s="276"/>
    </row>
    <row r="33" spans="1:8" ht="39.75" customHeight="1">
      <c r="A33" s="1"/>
    </row>
    <row r="34" spans="1:8" ht="250.5" customHeight="1"/>
    <row r="35" spans="1:8" ht="113.25" customHeight="1">
      <c r="A35" s="293" t="s">
        <v>87</v>
      </c>
      <c r="B35" s="293"/>
      <c r="C35" s="293"/>
      <c r="D35" s="293"/>
      <c r="E35" s="293"/>
      <c r="F35" s="293"/>
      <c r="G35" s="293"/>
      <c r="H35" s="293"/>
    </row>
  </sheetData>
  <mergeCells count="9">
    <mergeCell ref="A1:S1"/>
    <mergeCell ref="A25:A26"/>
    <mergeCell ref="A27:A28"/>
    <mergeCell ref="A35:H35"/>
    <mergeCell ref="A3:A4"/>
    <mergeCell ref="A22:A23"/>
    <mergeCell ref="C24:G24"/>
    <mergeCell ref="H31:J31"/>
    <mergeCell ref="C29:L29"/>
  </mergeCells>
  <pageMargins left="0.41" right="0.31" top="1" bottom="1" header="0" footer="0"/>
  <pageSetup paperSize="9" orientation="landscape" horizontalDpi="300" verticalDpi="300" r:id="rId1"/>
  <headerFooter alignWithMargins="0"/>
  <rowBreaks count="1" manualBreakCount="1">
    <brk id="3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7"/>
  <sheetViews>
    <sheetView workbookViewId="0">
      <selection activeCell="B8" sqref="B8"/>
    </sheetView>
  </sheetViews>
  <sheetFormatPr defaultRowHeight="12.75"/>
  <cols>
    <col min="1" max="1" width="21.42578125" customWidth="1"/>
    <col min="2" max="2" width="22.42578125" style="17" customWidth="1"/>
    <col min="3" max="3" width="26.85546875" style="17" customWidth="1"/>
    <col min="4" max="4" width="15.7109375" customWidth="1"/>
    <col min="6" max="6" width="14.140625" customWidth="1"/>
    <col min="7" max="7" width="14.7109375" customWidth="1"/>
  </cols>
  <sheetData>
    <row r="2" spans="1:7" ht="15.75">
      <c r="A2" s="358" t="s">
        <v>160</v>
      </c>
      <c r="B2" s="358"/>
      <c r="C2" s="358"/>
      <c r="D2" s="358"/>
    </row>
    <row r="3" spans="1:7" ht="13.5" thickBot="1"/>
    <row r="4" spans="1:7" ht="16.5" thickTop="1" thickBot="1">
      <c r="A4" s="19" t="s">
        <v>25</v>
      </c>
      <c r="B4" s="20" t="s">
        <v>26</v>
      </c>
      <c r="C4" s="20" t="s">
        <v>27</v>
      </c>
      <c r="D4" s="21" t="s">
        <v>28</v>
      </c>
    </row>
    <row r="5" spans="1:7" ht="13.5" thickTop="1">
      <c r="A5" s="185" t="s">
        <v>161</v>
      </c>
      <c r="B5" s="191">
        <v>52.5</v>
      </c>
      <c r="C5" s="186" t="s">
        <v>162</v>
      </c>
      <c r="D5" s="18"/>
    </row>
    <row r="6" spans="1:7">
      <c r="A6" s="185" t="s">
        <v>173</v>
      </c>
      <c r="B6" s="192">
        <v>71.14</v>
      </c>
      <c r="C6" s="186" t="s">
        <v>162</v>
      </c>
      <c r="D6" s="5"/>
    </row>
    <row r="7" spans="1:7">
      <c r="A7" s="188" t="s">
        <v>195</v>
      </c>
      <c r="B7" s="187">
        <v>20</v>
      </c>
      <c r="C7" s="186"/>
      <c r="D7" s="5"/>
    </row>
    <row r="8" spans="1:7" ht="12.75" customHeight="1">
      <c r="A8" s="23" t="s">
        <v>196</v>
      </c>
      <c r="B8" s="16">
        <v>10</v>
      </c>
      <c r="C8" s="24"/>
      <c r="D8" s="5"/>
      <c r="E8" s="359" t="s">
        <v>194</v>
      </c>
      <c r="F8" s="360"/>
      <c r="G8" s="360"/>
    </row>
    <row r="9" spans="1:7">
      <c r="A9" s="5"/>
      <c r="B9" s="16"/>
      <c r="C9" s="16"/>
      <c r="D9" s="5"/>
      <c r="E9" s="359"/>
      <c r="F9" s="360"/>
      <c r="G9" s="360"/>
    </row>
    <row r="10" spans="1:7">
      <c r="A10" s="5"/>
      <c r="B10" s="16"/>
      <c r="C10" s="16"/>
      <c r="D10" s="5"/>
      <c r="E10" s="359"/>
      <c r="F10" s="360"/>
      <c r="G10" s="360"/>
    </row>
    <row r="11" spans="1:7">
      <c r="A11" s="5"/>
      <c r="B11" s="16"/>
      <c r="C11" s="16"/>
      <c r="D11" s="5"/>
      <c r="E11" s="359"/>
      <c r="F11" s="360"/>
      <c r="G11" s="360"/>
    </row>
    <row r="12" spans="1:7">
      <c r="A12" s="5"/>
      <c r="B12" s="16"/>
      <c r="C12" s="16"/>
      <c r="D12" s="5"/>
      <c r="E12" s="359"/>
      <c r="F12" s="360"/>
      <c r="G12" s="360"/>
    </row>
    <row r="13" spans="1:7">
      <c r="A13" s="5"/>
      <c r="B13" s="16"/>
      <c r="C13" s="16"/>
      <c r="D13" s="5"/>
    </row>
    <row r="14" spans="1:7">
      <c r="A14" s="5"/>
      <c r="B14" s="16"/>
      <c r="C14" s="16"/>
      <c r="D14" s="5"/>
    </row>
    <row r="15" spans="1:7">
      <c r="A15" s="5"/>
      <c r="B15" s="16"/>
      <c r="C15" s="16"/>
      <c r="D15" s="5"/>
    </row>
    <row r="16" spans="1:7">
      <c r="A16" s="5"/>
      <c r="B16" s="16"/>
      <c r="C16" s="16"/>
      <c r="D16" s="5"/>
    </row>
    <row r="17" spans="1:4">
      <c r="A17" s="150" t="s">
        <v>148</v>
      </c>
      <c r="B17" s="150">
        <f>SUM(B5:B16)</f>
        <v>153.63999999999999</v>
      </c>
      <c r="C17" s="150"/>
      <c r="D17" s="150"/>
    </row>
  </sheetData>
  <mergeCells count="2">
    <mergeCell ref="A2:D2"/>
    <mergeCell ref="E8:G12"/>
  </mergeCells>
  <pageMargins left="0.75" right="0.75" top="1" bottom="1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7"/>
  <sheetViews>
    <sheetView topLeftCell="A10" workbookViewId="0">
      <selection activeCell="A20" sqref="A20"/>
    </sheetView>
  </sheetViews>
  <sheetFormatPr defaultRowHeight="12.75"/>
  <cols>
    <col min="1" max="1" width="14.7109375" customWidth="1"/>
    <col min="2" max="2" width="22.42578125" style="17" customWidth="1"/>
    <col min="3" max="3" width="16.7109375" style="17" customWidth="1"/>
    <col min="4" max="4" width="15.7109375" customWidth="1"/>
  </cols>
  <sheetData>
    <row r="2" spans="1:12" ht="15.75">
      <c r="A2" s="358" t="s">
        <v>29</v>
      </c>
      <c r="B2" s="358"/>
      <c r="C2" s="358"/>
      <c r="D2" s="358"/>
    </row>
    <row r="3" spans="1:12" ht="13.5" thickBot="1"/>
    <row r="4" spans="1:12" ht="16.5" thickTop="1" thickBot="1">
      <c r="A4" s="19" t="s">
        <v>25</v>
      </c>
      <c r="B4" s="20" t="s">
        <v>26</v>
      </c>
      <c r="C4" s="20" t="s">
        <v>27</v>
      </c>
      <c r="D4" s="21" t="s">
        <v>28</v>
      </c>
    </row>
    <row r="5" spans="1:12" ht="13.5" thickTop="1">
      <c r="A5" s="22">
        <v>39004</v>
      </c>
      <c r="B5" s="27">
        <v>14.5</v>
      </c>
      <c r="C5" s="24" t="s">
        <v>30</v>
      </c>
      <c r="D5" s="18"/>
    </row>
    <row r="6" spans="1:12">
      <c r="A6" s="23">
        <v>39010</v>
      </c>
      <c r="B6" s="16" t="s">
        <v>172</v>
      </c>
      <c r="C6" s="24" t="s">
        <v>30</v>
      </c>
      <c r="D6" s="5"/>
    </row>
    <row r="7" spans="1:12">
      <c r="A7" s="23">
        <v>38894</v>
      </c>
      <c r="B7" s="16">
        <v>23.2</v>
      </c>
      <c r="C7" s="24" t="s">
        <v>30</v>
      </c>
      <c r="D7" s="5"/>
    </row>
    <row r="8" spans="1:12">
      <c r="A8" s="23">
        <v>39125</v>
      </c>
      <c r="B8" s="16">
        <v>10</v>
      </c>
      <c r="C8" s="24" t="s">
        <v>30</v>
      </c>
      <c r="D8" s="5"/>
    </row>
    <row r="9" spans="1:12">
      <c r="A9" s="23">
        <v>39130</v>
      </c>
      <c r="B9" s="16">
        <v>9.6999999999999993</v>
      </c>
      <c r="C9" s="24" t="s">
        <v>30</v>
      </c>
      <c r="D9" s="5"/>
    </row>
    <row r="10" spans="1:12">
      <c r="A10" s="23">
        <v>39205</v>
      </c>
      <c r="B10" s="16">
        <v>12</v>
      </c>
      <c r="C10" s="24" t="s">
        <v>30</v>
      </c>
      <c r="D10" s="5"/>
    </row>
    <row r="11" spans="1:12">
      <c r="A11" s="23">
        <v>39267</v>
      </c>
      <c r="B11" s="16">
        <v>21</v>
      </c>
      <c r="C11" s="24" t="s">
        <v>30</v>
      </c>
      <c r="D11" s="5"/>
    </row>
    <row r="12" spans="1:12">
      <c r="A12" s="23">
        <v>39540</v>
      </c>
      <c r="B12" s="16">
        <v>12</v>
      </c>
      <c r="C12" s="26" t="s">
        <v>31</v>
      </c>
      <c r="D12" s="5"/>
    </row>
    <row r="13" spans="1:12">
      <c r="A13" s="23">
        <v>39615</v>
      </c>
      <c r="B13" s="16">
        <v>28</v>
      </c>
      <c r="C13" s="26" t="s">
        <v>31</v>
      </c>
      <c r="D13" s="5"/>
    </row>
    <row r="14" spans="1:12">
      <c r="A14" s="23">
        <v>40106</v>
      </c>
      <c r="B14" s="16">
        <v>10</v>
      </c>
      <c r="C14" s="26" t="s">
        <v>31</v>
      </c>
      <c r="D14" s="5"/>
    </row>
    <row r="15" spans="1:12">
      <c r="A15" s="23">
        <v>39982</v>
      </c>
      <c r="B15" s="16">
        <v>30</v>
      </c>
      <c r="C15" s="16" t="s">
        <v>31</v>
      </c>
      <c r="D15" s="5"/>
    </row>
    <row r="16" spans="1:12" ht="100.5" customHeight="1">
      <c r="A16" s="361" t="s">
        <v>197</v>
      </c>
      <c r="B16" s="362"/>
      <c r="C16" s="362"/>
      <c r="D16" s="362"/>
      <c r="E16" s="65"/>
      <c r="F16" s="65"/>
      <c r="G16" s="65"/>
      <c r="H16" s="65"/>
      <c r="I16" s="65"/>
      <c r="J16" s="65"/>
      <c r="K16" s="65"/>
      <c r="L16" s="65"/>
    </row>
    <row r="17" spans="1:4">
      <c r="A17" s="5" t="s">
        <v>188</v>
      </c>
      <c r="B17" s="16">
        <v>25</v>
      </c>
      <c r="C17" s="16"/>
      <c r="D17" s="5"/>
    </row>
    <row r="18" spans="1:4">
      <c r="A18" s="5" t="s">
        <v>198</v>
      </c>
      <c r="B18" s="16">
        <v>140</v>
      </c>
      <c r="C18" s="16"/>
      <c r="D18" s="5"/>
    </row>
    <row r="19" spans="1:4">
      <c r="A19" s="25" t="s">
        <v>207</v>
      </c>
      <c r="B19" s="16">
        <v>40</v>
      </c>
      <c r="C19" s="16"/>
      <c r="D19" s="5"/>
    </row>
    <row r="20" spans="1:4">
      <c r="A20" s="5"/>
      <c r="B20" s="16"/>
      <c r="C20" s="16"/>
      <c r="D20" s="5"/>
    </row>
    <row r="21" spans="1:4">
      <c r="A21" s="5"/>
      <c r="B21" s="16"/>
      <c r="C21" s="16"/>
      <c r="D21" s="5"/>
    </row>
    <row r="22" spans="1:4">
      <c r="A22" s="5"/>
      <c r="B22" s="16"/>
      <c r="C22" s="16"/>
      <c r="D22" s="5"/>
    </row>
    <row r="23" spans="1:4">
      <c r="A23" s="5"/>
      <c r="B23" s="16"/>
      <c r="C23" s="16"/>
      <c r="D23" s="5"/>
    </row>
    <row r="24" spans="1:4">
      <c r="A24" s="5"/>
      <c r="B24" s="16"/>
      <c r="C24" s="16"/>
      <c r="D24" s="5"/>
    </row>
    <row r="25" spans="1:4">
      <c r="A25" s="5"/>
      <c r="B25" s="16"/>
      <c r="C25" s="16"/>
      <c r="D25" s="5"/>
    </row>
    <row r="26" spans="1:4">
      <c r="A26" s="5"/>
      <c r="B26" s="16"/>
      <c r="C26" s="16"/>
      <c r="D26" s="5"/>
    </row>
    <row r="27" spans="1:4">
      <c r="A27" s="150" t="s">
        <v>148</v>
      </c>
      <c r="B27" s="150">
        <f>SUM(B5:B26)</f>
        <v>375.4</v>
      </c>
      <c r="C27" s="150"/>
      <c r="D27" s="150"/>
    </row>
  </sheetData>
  <mergeCells count="2">
    <mergeCell ref="A2:D2"/>
    <mergeCell ref="A16:D16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opLeftCell="A34" zoomScale="70" zoomScaleNormal="70" workbookViewId="0">
      <pane xSplit="1" topLeftCell="H1" activePane="topRight" state="frozen"/>
      <selection pane="topRight" activeCell="P14" sqref="P14"/>
    </sheetView>
  </sheetViews>
  <sheetFormatPr defaultRowHeight="12.75"/>
  <cols>
    <col min="1" max="1" width="18.5703125" customWidth="1"/>
    <col min="2" max="2" width="14" customWidth="1"/>
    <col min="3" max="3" width="13.5703125" customWidth="1"/>
    <col min="4" max="4" width="13.85546875" customWidth="1"/>
    <col min="5" max="5" width="13.7109375" customWidth="1"/>
    <col min="6" max="6" width="14.140625" customWidth="1"/>
    <col min="7" max="7" width="13.7109375" customWidth="1"/>
    <col min="8" max="8" width="14.42578125" customWidth="1"/>
    <col min="9" max="9" width="15.42578125" customWidth="1"/>
    <col min="10" max="10" width="13.140625" customWidth="1"/>
    <col min="11" max="11" width="13.7109375" customWidth="1"/>
    <col min="12" max="12" width="15" customWidth="1"/>
    <col min="13" max="13" width="12.5703125" customWidth="1"/>
    <col min="14" max="14" width="12.85546875" customWidth="1"/>
    <col min="15" max="15" width="13.7109375" customWidth="1"/>
    <col min="16" max="16" width="13" customWidth="1"/>
    <col min="17" max="17" width="14.140625" customWidth="1"/>
    <col min="18" max="18" width="13.28515625" customWidth="1"/>
    <col min="19" max="19" width="13.140625" customWidth="1"/>
  </cols>
  <sheetData>
    <row r="1" spans="1:19" ht="14.25" customHeight="1">
      <c r="A1" s="293"/>
      <c r="B1" s="293"/>
      <c r="C1" s="293"/>
      <c r="D1" s="293"/>
      <c r="E1" s="293"/>
      <c r="F1" s="293"/>
      <c r="G1" s="293"/>
      <c r="H1" s="293"/>
    </row>
    <row r="2" spans="1:19" ht="17.25" customHeight="1">
      <c r="A2" s="306" t="s">
        <v>112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ht="13.5" thickBot="1"/>
    <row r="4" spans="1:19" s="113" customFormat="1" ht="24.75" customHeight="1" thickTop="1">
      <c r="A4" s="294" t="s">
        <v>0</v>
      </c>
      <c r="B4" s="111" t="s">
        <v>1</v>
      </c>
      <c r="C4" s="111" t="s">
        <v>3</v>
      </c>
      <c r="D4" s="111" t="s">
        <v>4</v>
      </c>
      <c r="E4" s="111" t="s">
        <v>5</v>
      </c>
      <c r="F4" s="111" t="s">
        <v>21</v>
      </c>
      <c r="G4" s="112" t="s">
        <v>24</v>
      </c>
      <c r="H4" s="112" t="s">
        <v>32</v>
      </c>
      <c r="I4" s="112" t="s">
        <v>65</v>
      </c>
      <c r="J4" s="112" t="s">
        <v>94</v>
      </c>
      <c r="K4" s="112" t="s">
        <v>95</v>
      </c>
      <c r="L4" s="112" t="s">
        <v>110</v>
      </c>
      <c r="M4" s="112" t="s">
        <v>127</v>
      </c>
      <c r="N4" s="112" t="s">
        <v>128</v>
      </c>
      <c r="O4" s="112" t="s">
        <v>129</v>
      </c>
      <c r="P4" s="112" t="s">
        <v>130</v>
      </c>
      <c r="Q4" s="112" t="s">
        <v>131</v>
      </c>
      <c r="R4" s="112" t="s">
        <v>132</v>
      </c>
      <c r="S4" s="112" t="s">
        <v>133</v>
      </c>
    </row>
    <row r="5" spans="1:19" s="113" customFormat="1" ht="15.75" thickBot="1">
      <c r="A5" s="295"/>
      <c r="B5" s="114" t="s">
        <v>106</v>
      </c>
      <c r="C5" s="114" t="s">
        <v>106</v>
      </c>
      <c r="D5" s="114" t="s">
        <v>106</v>
      </c>
      <c r="E5" s="114" t="s">
        <v>106</v>
      </c>
      <c r="F5" s="114" t="s">
        <v>106</v>
      </c>
      <c r="G5" s="114" t="s">
        <v>106</v>
      </c>
      <c r="H5" s="114" t="s">
        <v>106</v>
      </c>
      <c r="I5" s="114" t="s">
        <v>106</v>
      </c>
      <c r="J5" s="114" t="s">
        <v>106</v>
      </c>
      <c r="K5" s="114" t="s">
        <v>106</v>
      </c>
      <c r="L5" s="114" t="s">
        <v>106</v>
      </c>
      <c r="M5" s="114" t="s">
        <v>106</v>
      </c>
      <c r="N5" s="114" t="s">
        <v>106</v>
      </c>
      <c r="O5" s="114" t="s">
        <v>106</v>
      </c>
      <c r="P5" s="114" t="s">
        <v>106</v>
      </c>
      <c r="Q5" s="114" t="s">
        <v>106</v>
      </c>
      <c r="R5" s="114" t="s">
        <v>106</v>
      </c>
      <c r="S5" s="114" t="s">
        <v>106</v>
      </c>
    </row>
    <row r="6" spans="1:19" ht="15.75" thickTop="1">
      <c r="A6" s="94" t="s">
        <v>136</v>
      </c>
      <c r="B6" s="6">
        <v>2773</v>
      </c>
      <c r="C6" s="6">
        <v>5435</v>
      </c>
      <c r="D6" s="6">
        <v>8276</v>
      </c>
      <c r="E6" s="6">
        <v>7523</v>
      </c>
      <c r="F6" s="7">
        <v>5968</v>
      </c>
      <c r="G6" s="7">
        <v>19817</v>
      </c>
      <c r="H6" s="7">
        <v>30911</v>
      </c>
      <c r="I6" s="7">
        <v>26878</v>
      </c>
      <c r="J6" s="7">
        <v>32022</v>
      </c>
      <c r="K6" s="7">
        <v>32866</v>
      </c>
      <c r="L6" s="7">
        <v>32005</v>
      </c>
      <c r="M6" s="7">
        <v>29856</v>
      </c>
      <c r="N6" s="7">
        <v>28257</v>
      </c>
      <c r="O6" s="7">
        <v>23815</v>
      </c>
      <c r="P6" s="7">
        <v>25061</v>
      </c>
      <c r="Q6" s="7"/>
      <c r="R6" s="7"/>
      <c r="S6" s="7"/>
    </row>
    <row r="7" spans="1:19" ht="15">
      <c r="A7" s="95" t="s">
        <v>137</v>
      </c>
      <c r="B7" s="2">
        <v>10261</v>
      </c>
      <c r="C7" s="2">
        <v>12022</v>
      </c>
      <c r="D7" s="2">
        <v>9764</v>
      </c>
      <c r="E7" s="2">
        <v>13991</v>
      </c>
      <c r="F7" s="3">
        <v>27365</v>
      </c>
      <c r="G7" s="3">
        <v>27891</v>
      </c>
      <c r="H7" s="3">
        <v>35667</v>
      </c>
      <c r="I7" s="3">
        <v>26879</v>
      </c>
      <c r="J7" s="3">
        <v>34920</v>
      </c>
      <c r="K7" s="3">
        <v>39175</v>
      </c>
      <c r="L7" s="3">
        <v>39465</v>
      </c>
      <c r="M7" s="3">
        <v>33405</v>
      </c>
      <c r="N7" s="3">
        <v>26578</v>
      </c>
      <c r="O7" s="3">
        <v>28689</v>
      </c>
      <c r="P7" s="3">
        <v>28897</v>
      </c>
      <c r="Q7" s="3"/>
      <c r="R7" s="3"/>
      <c r="S7" s="3"/>
    </row>
    <row r="8" spans="1:19" ht="15">
      <c r="A8" s="95" t="s">
        <v>138</v>
      </c>
      <c r="B8" s="2">
        <v>12811</v>
      </c>
      <c r="C8" s="2">
        <v>14773</v>
      </c>
      <c r="D8" s="2">
        <v>16472</v>
      </c>
      <c r="E8" s="2">
        <v>12465</v>
      </c>
      <c r="F8" s="3">
        <v>24643</v>
      </c>
      <c r="G8" s="3">
        <v>31974</v>
      </c>
      <c r="H8" s="3">
        <v>32550</v>
      </c>
      <c r="I8" s="3">
        <v>37446</v>
      </c>
      <c r="J8" s="3">
        <v>47603</v>
      </c>
      <c r="K8" s="3">
        <v>49233</v>
      </c>
      <c r="L8" s="3">
        <v>45976</v>
      </c>
      <c r="M8" s="3">
        <v>36079</v>
      </c>
      <c r="N8" s="3">
        <v>36311</v>
      </c>
      <c r="O8" s="3">
        <v>34663</v>
      </c>
      <c r="P8" s="3">
        <v>33906</v>
      </c>
      <c r="Q8" s="3"/>
      <c r="R8" s="3"/>
      <c r="S8" s="3"/>
    </row>
    <row r="9" spans="1:19" ht="15">
      <c r="A9" s="95" t="s">
        <v>139</v>
      </c>
      <c r="B9" s="2">
        <v>12330</v>
      </c>
      <c r="C9" s="2">
        <v>15782</v>
      </c>
      <c r="D9" s="2">
        <v>22840</v>
      </c>
      <c r="E9" s="2">
        <v>27820</v>
      </c>
      <c r="F9" s="3">
        <v>16547</v>
      </c>
      <c r="G9" s="3">
        <v>37172</v>
      </c>
      <c r="H9" s="3">
        <v>42626</v>
      </c>
      <c r="I9" s="3">
        <v>40273</v>
      </c>
      <c r="J9" s="3">
        <v>47273</v>
      </c>
      <c r="K9" s="3">
        <v>44623</v>
      </c>
      <c r="L9" s="3">
        <v>36761</v>
      </c>
      <c r="M9" s="3">
        <v>42559</v>
      </c>
      <c r="N9" s="3">
        <v>35100</v>
      </c>
      <c r="O9" s="3">
        <v>44548</v>
      </c>
      <c r="P9" s="3">
        <v>42871</v>
      </c>
      <c r="Q9" s="3"/>
      <c r="R9" s="3"/>
      <c r="S9" s="3"/>
    </row>
    <row r="10" spans="1:19" ht="15">
      <c r="A10" s="95" t="s">
        <v>140</v>
      </c>
      <c r="B10" s="2">
        <v>12563</v>
      </c>
      <c r="C10" s="2">
        <v>18695</v>
      </c>
      <c r="D10" s="2">
        <v>23085</v>
      </c>
      <c r="E10" s="2">
        <v>22585</v>
      </c>
      <c r="F10" s="3">
        <v>20864</v>
      </c>
      <c r="G10" s="3">
        <v>38603</v>
      </c>
      <c r="H10" s="3">
        <v>42616</v>
      </c>
      <c r="I10" s="3">
        <v>39814</v>
      </c>
      <c r="J10" s="3">
        <v>45480</v>
      </c>
      <c r="K10" s="3">
        <v>51341</v>
      </c>
      <c r="L10" s="3">
        <v>19110</v>
      </c>
      <c r="M10" s="3">
        <v>47193</v>
      </c>
      <c r="N10" s="3">
        <v>37875</v>
      </c>
      <c r="O10" s="3">
        <v>39180</v>
      </c>
      <c r="P10" s="3">
        <v>43452</v>
      </c>
      <c r="Q10" s="3"/>
      <c r="R10" s="3"/>
      <c r="S10" s="3"/>
    </row>
    <row r="11" spans="1:19" ht="15">
      <c r="A11" s="95" t="s">
        <v>141</v>
      </c>
      <c r="B11" s="2">
        <v>15004</v>
      </c>
      <c r="C11" s="2">
        <v>21753</v>
      </c>
      <c r="D11" s="4">
        <v>16143</v>
      </c>
      <c r="E11" s="2">
        <v>31921</v>
      </c>
      <c r="F11" s="3">
        <v>22446</v>
      </c>
      <c r="G11" s="3">
        <v>34136</v>
      </c>
      <c r="H11" s="3">
        <v>38370</v>
      </c>
      <c r="I11" s="3">
        <v>39018</v>
      </c>
      <c r="J11" s="3">
        <v>38891</v>
      </c>
      <c r="K11" s="3">
        <v>27642</v>
      </c>
      <c r="L11" s="3">
        <v>40217</v>
      </c>
      <c r="M11" s="3">
        <v>44368</v>
      </c>
      <c r="N11" s="3">
        <v>45333</v>
      </c>
      <c r="O11" s="3">
        <v>40740</v>
      </c>
      <c r="P11" s="3">
        <v>50350</v>
      </c>
      <c r="Q11" s="3"/>
      <c r="R11" s="3"/>
      <c r="S11" s="3"/>
    </row>
    <row r="12" spans="1:19" ht="15">
      <c r="A12" s="95" t="s">
        <v>12</v>
      </c>
      <c r="B12" s="2">
        <v>13700</v>
      </c>
      <c r="C12" s="2">
        <v>16235</v>
      </c>
      <c r="D12" s="2">
        <v>23183</v>
      </c>
      <c r="E12" s="2">
        <v>21551</v>
      </c>
      <c r="F12" s="3">
        <v>18260</v>
      </c>
      <c r="G12" s="3">
        <v>31177</v>
      </c>
      <c r="H12" s="3">
        <v>42960</v>
      </c>
      <c r="I12" s="3">
        <v>26164</v>
      </c>
      <c r="J12" s="3">
        <v>32362</v>
      </c>
      <c r="K12" s="3">
        <v>28141</v>
      </c>
      <c r="L12" s="3">
        <v>38658</v>
      </c>
      <c r="M12" s="3">
        <v>34975</v>
      </c>
      <c r="N12" s="3">
        <v>37560</v>
      </c>
      <c r="O12" s="3">
        <v>40890</v>
      </c>
      <c r="P12" s="3">
        <v>32807</v>
      </c>
      <c r="Q12" s="3"/>
      <c r="R12" s="3"/>
      <c r="S12" s="3"/>
    </row>
    <row r="13" spans="1:19" ht="15">
      <c r="A13" s="95" t="s">
        <v>13</v>
      </c>
      <c r="B13" s="2">
        <v>11006</v>
      </c>
      <c r="C13" s="2">
        <v>18055</v>
      </c>
      <c r="D13" s="2">
        <v>14727</v>
      </c>
      <c r="E13" s="2">
        <v>15980</v>
      </c>
      <c r="F13" s="64">
        <v>16710</v>
      </c>
      <c r="G13" s="64">
        <v>25964</v>
      </c>
      <c r="H13" s="64">
        <v>30699</v>
      </c>
      <c r="I13" s="64">
        <v>25962</v>
      </c>
      <c r="J13" s="64">
        <v>31032</v>
      </c>
      <c r="K13" s="64">
        <v>32612</v>
      </c>
      <c r="L13" s="64">
        <v>35824</v>
      </c>
      <c r="M13" s="64">
        <v>27744</v>
      </c>
      <c r="N13" s="64">
        <v>27482</v>
      </c>
      <c r="O13" s="64">
        <v>37317</v>
      </c>
      <c r="P13" s="64">
        <v>28905</v>
      </c>
      <c r="Q13" s="64"/>
      <c r="R13" s="64"/>
      <c r="S13" s="64"/>
    </row>
    <row r="14" spans="1:19" ht="15">
      <c r="A14" s="95" t="s">
        <v>14</v>
      </c>
      <c r="B14" s="2">
        <v>11905</v>
      </c>
      <c r="C14" s="2">
        <v>12887</v>
      </c>
      <c r="D14" s="2">
        <v>15298</v>
      </c>
      <c r="E14" s="2">
        <v>12153</v>
      </c>
      <c r="F14" s="64">
        <v>19459</v>
      </c>
      <c r="G14" s="64">
        <v>25121</v>
      </c>
      <c r="H14" s="64">
        <v>32926</v>
      </c>
      <c r="I14" s="64">
        <v>26038</v>
      </c>
      <c r="J14" s="64">
        <v>24120</v>
      </c>
      <c r="K14" s="64">
        <v>31028</v>
      </c>
      <c r="L14" s="64">
        <v>31645</v>
      </c>
      <c r="M14" s="64">
        <v>29200</v>
      </c>
      <c r="N14" s="64">
        <v>29713</v>
      </c>
      <c r="O14" s="64">
        <v>33035</v>
      </c>
      <c r="P14" s="64"/>
      <c r="Q14" s="64"/>
      <c r="R14" s="64"/>
      <c r="S14" s="64"/>
    </row>
    <row r="15" spans="1:19" ht="15">
      <c r="A15" s="95" t="s">
        <v>15</v>
      </c>
      <c r="B15" s="2">
        <v>9406</v>
      </c>
      <c r="C15" s="2">
        <v>10458</v>
      </c>
      <c r="D15" s="2">
        <v>10035</v>
      </c>
      <c r="E15" s="2">
        <v>11778</v>
      </c>
      <c r="F15" s="64">
        <v>18217</v>
      </c>
      <c r="G15" s="64">
        <v>21646</v>
      </c>
      <c r="H15" s="64">
        <v>20351</v>
      </c>
      <c r="I15" s="64">
        <v>22252</v>
      </c>
      <c r="J15" s="64">
        <v>26249</v>
      </c>
      <c r="K15" s="64">
        <v>25396</v>
      </c>
      <c r="L15" s="64">
        <v>27172</v>
      </c>
      <c r="M15" s="64">
        <v>26119</v>
      </c>
      <c r="N15" s="64">
        <v>30375</v>
      </c>
      <c r="O15" s="64">
        <v>29927</v>
      </c>
      <c r="P15" s="64"/>
      <c r="Q15" s="64"/>
      <c r="R15" s="64"/>
      <c r="S15" s="64"/>
    </row>
    <row r="16" spans="1:19" ht="15">
      <c r="A16" s="95" t="s">
        <v>22</v>
      </c>
      <c r="B16" s="2">
        <v>9211</v>
      </c>
      <c r="C16" s="2">
        <v>7627</v>
      </c>
      <c r="D16" s="2">
        <v>9577</v>
      </c>
      <c r="E16" s="2">
        <v>9472</v>
      </c>
      <c r="F16" s="64">
        <v>10548</v>
      </c>
      <c r="G16" s="64">
        <v>14785</v>
      </c>
      <c r="H16" s="64">
        <v>12942</v>
      </c>
      <c r="I16" s="64">
        <v>15828</v>
      </c>
      <c r="J16" s="64">
        <v>19790</v>
      </c>
      <c r="K16" s="64">
        <v>19518</v>
      </c>
      <c r="L16" s="64">
        <v>27555</v>
      </c>
      <c r="M16" s="64">
        <v>23579</v>
      </c>
      <c r="N16" s="64">
        <v>25777</v>
      </c>
      <c r="O16" s="64">
        <v>24167</v>
      </c>
      <c r="P16" s="64"/>
      <c r="Q16" s="64"/>
      <c r="R16" s="64"/>
      <c r="S16" s="64"/>
    </row>
    <row r="17" spans="1:19" ht="15.75" thickBot="1">
      <c r="A17" s="96" t="s">
        <v>23</v>
      </c>
      <c r="B17" s="12">
        <v>6370</v>
      </c>
      <c r="C17" s="12">
        <v>5723</v>
      </c>
      <c r="D17" s="12">
        <v>7156</v>
      </c>
      <c r="E17" s="12">
        <v>6249</v>
      </c>
      <c r="F17" s="224">
        <v>6699</v>
      </c>
      <c r="G17" s="224">
        <v>22177</v>
      </c>
      <c r="H17" s="224">
        <v>18002</v>
      </c>
      <c r="I17" s="224">
        <v>23008</v>
      </c>
      <c r="J17" s="224">
        <v>26767</v>
      </c>
      <c r="K17" s="225">
        <v>27749</v>
      </c>
      <c r="L17" s="225">
        <v>20078</v>
      </c>
      <c r="M17" s="225">
        <v>12813</v>
      </c>
      <c r="N17" s="225">
        <v>17063</v>
      </c>
      <c r="O17" s="225">
        <v>17089</v>
      </c>
      <c r="P17" s="225"/>
      <c r="Q17" s="225"/>
      <c r="R17" s="225"/>
      <c r="S17" s="225"/>
    </row>
    <row r="18" spans="1:19" ht="15.75" thickTop="1">
      <c r="A18" s="108" t="s">
        <v>16</v>
      </c>
      <c r="B18" s="28">
        <f t="shared" ref="B18:K18" si="0">AVERAGE(B6:B17)</f>
        <v>10611.666666666666</v>
      </c>
      <c r="C18" s="28">
        <f t="shared" si="0"/>
        <v>13287.083333333334</v>
      </c>
      <c r="D18" s="28">
        <f t="shared" si="0"/>
        <v>14713</v>
      </c>
      <c r="E18" s="28">
        <f t="shared" si="0"/>
        <v>16124</v>
      </c>
      <c r="F18" s="28">
        <f t="shared" si="0"/>
        <v>17310.5</v>
      </c>
      <c r="G18" s="29">
        <f t="shared" si="0"/>
        <v>27538.583333333332</v>
      </c>
      <c r="H18" s="67">
        <f t="shared" si="0"/>
        <v>31718.333333333332</v>
      </c>
      <c r="I18" s="29">
        <f t="shared" si="0"/>
        <v>29130</v>
      </c>
      <c r="J18" s="29">
        <f t="shared" si="0"/>
        <v>33875.75</v>
      </c>
      <c r="K18" s="29">
        <f t="shared" si="0"/>
        <v>34110.333333333336</v>
      </c>
      <c r="L18" s="29">
        <f>AVERAGE(L6:L17)</f>
        <v>32872.166666666664</v>
      </c>
      <c r="M18" s="29">
        <f t="shared" ref="M18:S18" si="1">AVERAGE(M6:M17)</f>
        <v>32324.166666666668</v>
      </c>
      <c r="N18" s="29">
        <f t="shared" si="1"/>
        <v>31452</v>
      </c>
      <c r="O18" s="29">
        <f t="shared" si="1"/>
        <v>32838.333333333336</v>
      </c>
      <c r="P18" s="29">
        <f t="shared" si="1"/>
        <v>35781.125</v>
      </c>
      <c r="Q18" s="29" t="e">
        <f t="shared" si="1"/>
        <v>#DIV/0!</v>
      </c>
      <c r="R18" s="29" t="e">
        <f t="shared" si="1"/>
        <v>#DIV/0!</v>
      </c>
      <c r="S18" s="29" t="e">
        <f t="shared" si="1"/>
        <v>#DIV/0!</v>
      </c>
    </row>
    <row r="19" spans="1:19" ht="15">
      <c r="A19" s="109" t="s">
        <v>17</v>
      </c>
      <c r="B19" s="30">
        <f t="shared" ref="B19:G19" si="2">MAX(B6:B17)</f>
        <v>15004</v>
      </c>
      <c r="C19" s="30">
        <f>MAX(C6:C17)</f>
        <v>21753</v>
      </c>
      <c r="D19" s="30">
        <f>MAX(D6:D17)</f>
        <v>23183</v>
      </c>
      <c r="E19" s="30">
        <f t="shared" si="2"/>
        <v>31921</v>
      </c>
      <c r="F19" s="30">
        <f>MAX(F6:F17)</f>
        <v>27365</v>
      </c>
      <c r="G19" s="31">
        <f t="shared" si="2"/>
        <v>38603</v>
      </c>
      <c r="H19" s="68">
        <f>MAX(H6:H17)</f>
        <v>42960</v>
      </c>
      <c r="I19" s="31">
        <f>MAX(I6:I17)</f>
        <v>40273</v>
      </c>
      <c r="J19" s="31">
        <f>MAX(J6:J17)</f>
        <v>47603</v>
      </c>
      <c r="K19" s="31">
        <f>MAX(K6:K17)</f>
        <v>51341</v>
      </c>
      <c r="L19" s="31">
        <f>MAX(L6:L17)</f>
        <v>45976</v>
      </c>
      <c r="M19" s="31">
        <f t="shared" ref="M19:S19" si="3">MAX(M6:M17)</f>
        <v>47193</v>
      </c>
      <c r="N19" s="31">
        <f t="shared" si="3"/>
        <v>45333</v>
      </c>
      <c r="O19" s="31">
        <f t="shared" si="3"/>
        <v>44548</v>
      </c>
      <c r="P19" s="31">
        <f t="shared" si="3"/>
        <v>50350</v>
      </c>
      <c r="Q19" s="31">
        <f t="shared" si="3"/>
        <v>0</v>
      </c>
      <c r="R19" s="31">
        <f t="shared" si="3"/>
        <v>0</v>
      </c>
      <c r="S19" s="31">
        <f t="shared" si="3"/>
        <v>0</v>
      </c>
    </row>
    <row r="20" spans="1:19" ht="15">
      <c r="A20" s="109" t="s">
        <v>18</v>
      </c>
      <c r="B20" s="30">
        <f t="shared" ref="B20:K20" si="4">MIN(B6:B17)</f>
        <v>2773</v>
      </c>
      <c r="C20" s="30">
        <f t="shared" si="4"/>
        <v>5435</v>
      </c>
      <c r="D20" s="30">
        <f t="shared" si="4"/>
        <v>7156</v>
      </c>
      <c r="E20" s="30">
        <f t="shared" si="4"/>
        <v>6249</v>
      </c>
      <c r="F20" s="30">
        <f t="shared" si="4"/>
        <v>5968</v>
      </c>
      <c r="G20" s="31">
        <f t="shared" si="4"/>
        <v>14785</v>
      </c>
      <c r="H20" s="68">
        <f t="shared" si="4"/>
        <v>12942</v>
      </c>
      <c r="I20" s="31">
        <f t="shared" si="4"/>
        <v>15828</v>
      </c>
      <c r="J20" s="31">
        <f t="shared" si="4"/>
        <v>19790</v>
      </c>
      <c r="K20" s="31">
        <f t="shared" si="4"/>
        <v>19518</v>
      </c>
      <c r="L20" s="31">
        <f>MIN(L6:L17)</f>
        <v>19110</v>
      </c>
      <c r="M20" s="31">
        <f t="shared" ref="M20:S20" si="5">MIN(M6:M17)</f>
        <v>12813</v>
      </c>
      <c r="N20" s="31">
        <f t="shared" si="5"/>
        <v>17063</v>
      </c>
      <c r="O20" s="31">
        <f t="shared" si="5"/>
        <v>17089</v>
      </c>
      <c r="P20" s="31">
        <f t="shared" si="5"/>
        <v>25061</v>
      </c>
      <c r="Q20" s="31">
        <f t="shared" si="5"/>
        <v>0</v>
      </c>
      <c r="R20" s="31">
        <f t="shared" si="5"/>
        <v>0</v>
      </c>
      <c r="S20" s="31">
        <f t="shared" si="5"/>
        <v>0</v>
      </c>
    </row>
    <row r="21" spans="1:19" ht="15">
      <c r="A21" s="109" t="s">
        <v>19</v>
      </c>
      <c r="B21" s="30">
        <f>STDEV(B6:B17)</f>
        <v>3374.1118786574011</v>
      </c>
      <c r="C21" s="30">
        <f>STDEV(C6:C17)</f>
        <v>5234.8867741221293</v>
      </c>
      <c r="D21" s="30">
        <f>STDEV(D6:D17)</f>
        <v>5913.4577948023853</v>
      </c>
      <c r="E21" s="30">
        <f>STDEV(E6:E17)</f>
        <v>8123.4546390514961</v>
      </c>
      <c r="F21" s="30">
        <f t="shared" ref="F21:K21" si="6">STDEV(F6:F17)</f>
        <v>6661.4888521465473</v>
      </c>
      <c r="G21" s="31">
        <f t="shared" si="6"/>
        <v>7297.913817203741</v>
      </c>
      <c r="H21" s="68">
        <f t="shared" si="6"/>
        <v>9989.5115663045945</v>
      </c>
      <c r="I21" s="31">
        <f t="shared" si="6"/>
        <v>8008.5410429343265</v>
      </c>
      <c r="J21" s="31">
        <f t="shared" si="6"/>
        <v>9268.3474267383426</v>
      </c>
      <c r="K21" s="31">
        <f t="shared" si="6"/>
        <v>9917.2334515898765</v>
      </c>
      <c r="L21" s="31">
        <f>STDEV(L6:L17)</f>
        <v>8216.0856509801779</v>
      </c>
      <c r="M21" s="31">
        <f t="shared" ref="M21:S21" si="7">STDEV(M6:M17)</f>
        <v>9656.2729478005222</v>
      </c>
      <c r="N21" s="31">
        <f t="shared" si="7"/>
        <v>7393.6110995175486</v>
      </c>
      <c r="O21" s="31">
        <f t="shared" si="7"/>
        <v>8303.1874419989854</v>
      </c>
      <c r="P21" s="31">
        <f t="shared" si="7"/>
        <v>8810.0237949654347</v>
      </c>
      <c r="Q21" s="31" t="e">
        <f t="shared" si="7"/>
        <v>#DIV/0!</v>
      </c>
      <c r="R21" s="31" t="e">
        <f t="shared" si="7"/>
        <v>#DIV/0!</v>
      </c>
      <c r="S21" s="31" t="e">
        <f t="shared" si="7"/>
        <v>#DIV/0!</v>
      </c>
    </row>
    <row r="22" spans="1:19" ht="15">
      <c r="A22" s="110" t="s">
        <v>20</v>
      </c>
      <c r="B22" s="73">
        <f>SUM(B6:B17)</f>
        <v>127340</v>
      </c>
      <c r="C22" s="73">
        <f t="shared" ref="C22:I22" si="8">SUM(C6:C17)</f>
        <v>159445</v>
      </c>
      <c r="D22" s="73">
        <f t="shared" si="8"/>
        <v>176556</v>
      </c>
      <c r="E22" s="73">
        <f t="shared" si="8"/>
        <v>193488</v>
      </c>
      <c r="F22" s="73">
        <f t="shared" si="8"/>
        <v>207726</v>
      </c>
      <c r="G22" s="74">
        <f>SUM(G6:G17)</f>
        <v>330463</v>
      </c>
      <c r="H22" s="74">
        <f t="shared" si="8"/>
        <v>380620</v>
      </c>
      <c r="I22" s="74">
        <f t="shared" si="8"/>
        <v>349560</v>
      </c>
      <c r="J22" s="74">
        <f>SUM(J6:J17)</f>
        <v>406509</v>
      </c>
      <c r="K22" s="74">
        <f>SUM(K6:K17)</f>
        <v>409324</v>
      </c>
      <c r="L22" s="74">
        <f>SUM(L6:L17)</f>
        <v>394466</v>
      </c>
      <c r="M22" s="74">
        <f t="shared" ref="M22:S22" si="9">SUM(M6:M17)</f>
        <v>387890</v>
      </c>
      <c r="N22" s="74">
        <f t="shared" si="9"/>
        <v>377424</v>
      </c>
      <c r="O22" s="74">
        <f t="shared" si="9"/>
        <v>394060</v>
      </c>
      <c r="P22" s="74">
        <f t="shared" si="9"/>
        <v>286249</v>
      </c>
      <c r="Q22" s="74">
        <f t="shared" si="9"/>
        <v>0</v>
      </c>
      <c r="R22" s="74">
        <f t="shared" si="9"/>
        <v>0</v>
      </c>
      <c r="S22" s="74">
        <f t="shared" si="9"/>
        <v>0</v>
      </c>
    </row>
    <row r="23" spans="1:19" ht="47.25" customHeight="1">
      <c r="A23" s="70" t="s">
        <v>122</v>
      </c>
      <c r="B23" s="69"/>
      <c r="C23" s="75">
        <f>C22-B22</f>
        <v>32105</v>
      </c>
      <c r="D23" s="75">
        <f>D22-B22</f>
        <v>49216</v>
      </c>
      <c r="E23" s="75">
        <f>E22-B22</f>
        <v>66148</v>
      </c>
      <c r="F23" s="75">
        <f>F22-B22</f>
        <v>80386</v>
      </c>
      <c r="G23" s="75">
        <f>G22-B22</f>
        <v>203123</v>
      </c>
      <c r="H23" s="75">
        <f>H22-B22</f>
        <v>253280</v>
      </c>
      <c r="I23" s="75">
        <f>I22-B22</f>
        <v>222220</v>
      </c>
      <c r="J23" s="75">
        <f>J22-B22</f>
        <v>279169</v>
      </c>
      <c r="K23" s="75">
        <f>K22-B22</f>
        <v>281984</v>
      </c>
      <c r="L23" s="75">
        <f>L22-B22</f>
        <v>267126</v>
      </c>
      <c r="M23" s="75">
        <f t="shared" ref="M23:S23" si="10">M22-C22</f>
        <v>228445</v>
      </c>
      <c r="N23" s="75">
        <f t="shared" si="10"/>
        <v>200868</v>
      </c>
      <c r="O23" s="75">
        <f t="shared" si="10"/>
        <v>200572</v>
      </c>
      <c r="P23" s="75">
        <f t="shared" si="10"/>
        <v>78523</v>
      </c>
      <c r="Q23" s="75">
        <f t="shared" si="10"/>
        <v>-330463</v>
      </c>
      <c r="R23" s="75">
        <f t="shared" si="10"/>
        <v>-380620</v>
      </c>
      <c r="S23" s="75">
        <f t="shared" si="10"/>
        <v>-349560</v>
      </c>
    </row>
    <row r="24" spans="1:19" ht="36" customHeight="1">
      <c r="A24" s="307" t="s">
        <v>121</v>
      </c>
      <c r="B24" s="104" t="s">
        <v>143</v>
      </c>
      <c r="C24" s="107">
        <f>C22-B22</f>
        <v>32105</v>
      </c>
      <c r="D24" s="107">
        <f t="shared" ref="D24:L24" si="11">D22-C22</f>
        <v>17111</v>
      </c>
      <c r="E24" s="107">
        <f t="shared" si="11"/>
        <v>16932</v>
      </c>
      <c r="F24" s="107">
        <f t="shared" si="11"/>
        <v>14238</v>
      </c>
      <c r="G24" s="107">
        <f t="shared" si="11"/>
        <v>122737</v>
      </c>
      <c r="H24" s="107">
        <f t="shared" si="11"/>
        <v>50157</v>
      </c>
      <c r="I24" s="106">
        <f t="shared" si="11"/>
        <v>-31060</v>
      </c>
      <c r="J24" s="107">
        <f t="shared" si="11"/>
        <v>56949</v>
      </c>
      <c r="K24" s="107">
        <f t="shared" si="11"/>
        <v>2815</v>
      </c>
      <c r="L24" s="106">
        <f t="shared" si="11"/>
        <v>-14858</v>
      </c>
      <c r="M24" s="106">
        <f t="shared" ref="M24:S24" si="12">M22-L22</f>
        <v>-6576</v>
      </c>
      <c r="N24" s="106">
        <f t="shared" si="12"/>
        <v>-10466</v>
      </c>
      <c r="O24" s="85">
        <f t="shared" si="12"/>
        <v>16636</v>
      </c>
      <c r="P24" s="85">
        <f t="shared" si="12"/>
        <v>-107811</v>
      </c>
      <c r="Q24" s="85">
        <f t="shared" si="12"/>
        <v>-286249</v>
      </c>
      <c r="R24" s="85">
        <f t="shared" si="12"/>
        <v>0</v>
      </c>
      <c r="S24" s="85">
        <f t="shared" si="12"/>
        <v>0</v>
      </c>
    </row>
    <row r="25" spans="1:19" s="54" customFormat="1" ht="30.75" customHeight="1" thickBot="1">
      <c r="A25" s="308"/>
      <c r="B25" s="277" t="s">
        <v>142</v>
      </c>
      <c r="C25" s="278">
        <f t="shared" ref="C25:J25" si="13">(((B22/C22)-1)*100)*-1</f>
        <v>20.135469911254667</v>
      </c>
      <c r="D25" s="278">
        <f t="shared" si="13"/>
        <v>9.6915426267020095</v>
      </c>
      <c r="E25" s="278">
        <f t="shared" si="13"/>
        <v>8.7509302902505581</v>
      </c>
      <c r="F25" s="278">
        <f t="shared" si="13"/>
        <v>6.8542214263019545</v>
      </c>
      <c r="G25" s="278">
        <f t="shared" si="13"/>
        <v>37.140920466133878</v>
      </c>
      <c r="H25" s="278">
        <f t="shared" si="13"/>
        <v>13.177710052020386</v>
      </c>
      <c r="I25" s="279">
        <f t="shared" si="13"/>
        <v>-8.8854560018308817</v>
      </c>
      <c r="J25" s="278">
        <f t="shared" si="13"/>
        <v>14.009283927293126</v>
      </c>
      <c r="K25" s="278">
        <f>(((J22/K22)-1)*100)*-1</f>
        <v>0.68771926395715388</v>
      </c>
      <c r="L25" s="279">
        <f t="shared" ref="L25:S25" si="14">(((K22/L22)-1)*100)*-1</f>
        <v>-3.7666110640714345</v>
      </c>
      <c r="M25" s="279">
        <f t="shared" si="14"/>
        <v>-1.6953259944829657</v>
      </c>
      <c r="N25" s="279">
        <f t="shared" si="14"/>
        <v>-2.7730086057060399</v>
      </c>
      <c r="O25" s="278">
        <f t="shared" si="14"/>
        <v>4.2216921281023172</v>
      </c>
      <c r="P25" s="278">
        <f t="shared" si="14"/>
        <v>-37.663363016115348</v>
      </c>
      <c r="Q25" s="278" t="e">
        <f t="shared" si="14"/>
        <v>#DIV/0!</v>
      </c>
      <c r="R25" s="278" t="e">
        <f t="shared" si="14"/>
        <v>#DIV/0!</v>
      </c>
      <c r="S25" s="278" t="e">
        <f t="shared" si="14"/>
        <v>#DIV/0!</v>
      </c>
    </row>
    <row r="26" spans="1:19" s="54" customFormat="1" ht="84" customHeight="1" thickBot="1">
      <c r="A26" s="284" t="s">
        <v>201</v>
      </c>
      <c r="B26" s="285"/>
      <c r="C26" s="283"/>
      <c r="D26" s="283"/>
      <c r="E26" s="283"/>
      <c r="F26" s="283"/>
      <c r="G26" s="283"/>
      <c r="H26" s="309">
        <f>AVERAGE(H22:L22)</f>
        <v>388095.8</v>
      </c>
      <c r="I26" s="310"/>
      <c r="J26" s="310"/>
      <c r="K26" s="310"/>
      <c r="L26" s="311"/>
      <c r="M26" s="283"/>
      <c r="N26" s="283"/>
      <c r="O26" s="281"/>
      <c r="P26" s="281"/>
      <c r="Q26" s="281"/>
      <c r="R26" s="281"/>
      <c r="S26" s="282"/>
    </row>
    <row r="27" spans="1:19" ht="18" customHeight="1" thickBot="1">
      <c r="A27" s="280"/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47.25" customHeight="1" thickBot="1">
      <c r="A28" s="88" t="s">
        <v>108</v>
      </c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9"/>
    </row>
    <row r="29" spans="1:19" ht="47.25" customHeight="1" thickBot="1">
      <c r="A29" s="88" t="s">
        <v>117</v>
      </c>
      <c r="B29" s="97"/>
      <c r="C29" s="100"/>
      <c r="D29" s="100"/>
      <c r="E29" s="101" t="s">
        <v>123</v>
      </c>
      <c r="F29" s="102"/>
      <c r="G29" s="101" t="s">
        <v>124</v>
      </c>
      <c r="H29" s="301" t="s">
        <v>125</v>
      </c>
      <c r="I29" s="301"/>
      <c r="J29" s="301"/>
      <c r="K29" s="228"/>
      <c r="L29" s="100"/>
      <c r="M29" s="100"/>
      <c r="N29" s="100"/>
      <c r="O29" s="100"/>
      <c r="P29" s="100"/>
      <c r="Q29" s="100"/>
      <c r="R29" s="100"/>
      <c r="S29" s="103"/>
    </row>
    <row r="30" spans="1:19" ht="90.75" customHeight="1" thickBot="1">
      <c r="A30" s="88" t="s">
        <v>111</v>
      </c>
      <c r="B30" s="89"/>
      <c r="C30" s="77"/>
      <c r="D30" s="77"/>
      <c r="E30" s="77"/>
      <c r="F30" s="77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196"/>
      <c r="R30" s="196"/>
      <c r="S30" s="197"/>
    </row>
    <row r="31" spans="1:19" ht="169.5" customHeight="1" thickBot="1">
      <c r="A31" s="82" t="s">
        <v>45</v>
      </c>
      <c r="O31" s="234" t="s">
        <v>199</v>
      </c>
    </row>
    <row r="32" spans="1:19" ht="251.25" customHeight="1"/>
  </sheetData>
  <mergeCells count="6">
    <mergeCell ref="A2:S2"/>
    <mergeCell ref="A1:H1"/>
    <mergeCell ref="A4:A5"/>
    <mergeCell ref="A24:A25"/>
    <mergeCell ref="H29:J29"/>
    <mergeCell ref="H26:L26"/>
  </mergeCells>
  <pageMargins left="0.41" right="0.31" top="1" bottom="1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1"/>
  <sheetViews>
    <sheetView tabSelected="1" workbookViewId="0">
      <selection activeCell="C22" sqref="C22"/>
    </sheetView>
  </sheetViews>
  <sheetFormatPr defaultRowHeight="12.75"/>
  <cols>
    <col min="2" max="2" width="26.42578125" style="17" customWidth="1"/>
    <col min="3" max="3" width="18.28515625" customWidth="1"/>
    <col min="4" max="4" width="17" customWidth="1"/>
    <col min="5" max="5" width="38.5703125" customWidth="1"/>
    <col min="6" max="6" width="20" customWidth="1"/>
  </cols>
  <sheetData>
    <row r="3" spans="2:11" ht="15.75">
      <c r="B3" s="312" t="s">
        <v>154</v>
      </c>
      <c r="C3" s="312"/>
      <c r="D3" s="312"/>
      <c r="E3" s="312"/>
      <c r="F3" s="312"/>
      <c r="G3" s="151"/>
      <c r="H3" s="151"/>
      <c r="I3" s="151"/>
      <c r="J3" s="151"/>
      <c r="K3" s="151"/>
    </row>
    <row r="4" spans="2:11" ht="13.5" thickBot="1"/>
    <row r="5" spans="2:11" ht="13.5" thickBot="1">
      <c r="B5" s="155" t="s">
        <v>149</v>
      </c>
      <c r="C5" s="156" t="s">
        <v>143</v>
      </c>
      <c r="D5" s="156" t="s">
        <v>150</v>
      </c>
      <c r="E5" s="156" t="s">
        <v>151</v>
      </c>
      <c r="F5" s="157" t="s">
        <v>28</v>
      </c>
    </row>
    <row r="6" spans="2:11" ht="42.75" customHeight="1">
      <c r="B6" s="189" t="s">
        <v>152</v>
      </c>
      <c r="C6" s="190">
        <v>8273</v>
      </c>
      <c r="D6" s="190">
        <v>3876.5</v>
      </c>
      <c r="E6" s="166" t="s">
        <v>153</v>
      </c>
      <c r="F6" s="183" t="s">
        <v>163</v>
      </c>
    </row>
    <row r="7" spans="2:11" ht="79.5" customHeight="1">
      <c r="B7" s="194" t="s">
        <v>190</v>
      </c>
      <c r="C7" s="32">
        <v>2600</v>
      </c>
      <c r="D7" s="32"/>
      <c r="E7" s="195"/>
      <c r="F7" s="181" t="s">
        <v>183</v>
      </c>
    </row>
    <row r="8" spans="2:11" ht="81" customHeight="1">
      <c r="B8" s="194" t="s">
        <v>189</v>
      </c>
      <c r="C8" s="32">
        <v>1500</v>
      </c>
      <c r="D8" s="16"/>
      <c r="E8" s="5"/>
      <c r="F8" s="181" t="s">
        <v>183</v>
      </c>
    </row>
    <row r="9" spans="2:11" ht="76.5">
      <c r="B9" s="194" t="s">
        <v>208</v>
      </c>
      <c r="C9" s="32">
        <v>1500</v>
      </c>
      <c r="D9" s="16"/>
      <c r="E9" s="5"/>
      <c r="F9" s="181" t="s">
        <v>183</v>
      </c>
    </row>
    <row r="10" spans="2:11">
      <c r="B10" s="158"/>
      <c r="C10" s="16"/>
      <c r="D10" s="16"/>
      <c r="E10" s="5"/>
      <c r="F10" s="152"/>
    </row>
    <row r="11" spans="2:11">
      <c r="B11" s="158"/>
      <c r="C11" s="16"/>
      <c r="D11" s="16"/>
      <c r="E11" s="5"/>
      <c r="F11" s="152"/>
    </row>
    <row r="12" spans="2:11">
      <c r="B12" s="158"/>
      <c r="C12" s="16"/>
      <c r="D12" s="16"/>
      <c r="E12" s="5"/>
      <c r="F12" s="152"/>
    </row>
    <row r="13" spans="2:11">
      <c r="B13" s="158"/>
      <c r="C13" s="16"/>
      <c r="D13" s="16"/>
      <c r="E13" s="5"/>
      <c r="F13" s="152"/>
    </row>
    <row r="14" spans="2:11">
      <c r="B14" s="158"/>
      <c r="C14" s="16"/>
      <c r="D14" s="16"/>
      <c r="E14" s="5"/>
      <c r="F14" s="152"/>
    </row>
    <row r="15" spans="2:11">
      <c r="B15" s="158"/>
      <c r="C15" s="16"/>
      <c r="D15" s="16"/>
      <c r="E15" s="5"/>
      <c r="F15" s="152"/>
    </row>
    <row r="16" spans="2:11">
      <c r="B16" s="158"/>
      <c r="C16" s="16"/>
      <c r="D16" s="16"/>
      <c r="E16" s="5"/>
      <c r="F16" s="152"/>
    </row>
    <row r="17" spans="2:6">
      <c r="B17" s="158"/>
      <c r="C17" s="16"/>
      <c r="D17" s="16"/>
      <c r="E17" s="5"/>
      <c r="F17" s="152"/>
    </row>
    <row r="18" spans="2:6">
      <c r="B18" s="158"/>
      <c r="C18" s="16"/>
      <c r="D18" s="16"/>
      <c r="E18" s="5"/>
      <c r="F18" s="152"/>
    </row>
    <row r="19" spans="2:6">
      <c r="B19" s="158"/>
      <c r="C19" s="16"/>
      <c r="D19" s="16"/>
      <c r="E19" s="5"/>
      <c r="F19" s="152"/>
    </row>
    <row r="20" spans="2:6">
      <c r="B20" s="158"/>
      <c r="C20" s="16"/>
      <c r="D20" s="16"/>
      <c r="E20" s="5"/>
      <c r="F20" s="152"/>
    </row>
    <row r="21" spans="2:6" ht="13.5" thickBot="1">
      <c r="B21" s="159" t="s">
        <v>37</v>
      </c>
      <c r="C21" s="160">
        <f>SUM(C6,C7,C8,C9)</f>
        <v>13873</v>
      </c>
      <c r="D21" s="160">
        <f>SUM(D6:D20)</f>
        <v>3876.5</v>
      </c>
      <c r="E21" s="153"/>
      <c r="F21" s="154"/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topLeftCell="A34" zoomScale="90" zoomScaleNormal="90" workbookViewId="0">
      <pane xSplit="1" topLeftCell="J1" activePane="topRight" state="frozen"/>
      <selection pane="topRight" activeCell="U19" sqref="U19"/>
    </sheetView>
  </sheetViews>
  <sheetFormatPr defaultRowHeight="12.75"/>
  <cols>
    <col min="1" max="1" width="18.5703125" customWidth="1"/>
    <col min="2" max="4" width="12" bestFit="1" customWidth="1"/>
    <col min="5" max="5" width="12.7109375" customWidth="1"/>
    <col min="6" max="6" width="12" bestFit="1" customWidth="1"/>
    <col min="7" max="7" width="12.7109375" customWidth="1"/>
    <col min="8" max="8" width="12.85546875" customWidth="1"/>
    <col min="9" max="9" width="12.7109375" customWidth="1"/>
    <col min="10" max="10" width="12.28515625" customWidth="1"/>
    <col min="11" max="11" width="13.7109375" customWidth="1"/>
    <col min="12" max="12" width="11.7109375" customWidth="1"/>
    <col min="13" max="13" width="13" customWidth="1"/>
    <col min="14" max="14" width="12.5703125" customWidth="1"/>
    <col min="15" max="15" width="12.42578125" customWidth="1"/>
    <col min="16" max="16" width="11.140625" customWidth="1"/>
    <col min="17" max="17" width="10.7109375" customWidth="1"/>
    <col min="18" max="18" width="11.5703125" customWidth="1"/>
    <col min="19" max="19" width="11.140625" customWidth="1"/>
  </cols>
  <sheetData>
    <row r="1" spans="1:19" ht="13.5" customHeight="1"/>
    <row r="2" spans="1:19" ht="24" customHeight="1">
      <c r="A2" s="313" t="s">
        <v>89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ht="13.5" thickBot="1"/>
    <row r="4" spans="1:19" s="113" customFormat="1" ht="15.75" thickTop="1">
      <c r="A4" s="335" t="s">
        <v>0</v>
      </c>
      <c r="B4" s="111" t="s">
        <v>1</v>
      </c>
      <c r="C4" s="111" t="s">
        <v>3</v>
      </c>
      <c r="D4" s="111" t="s">
        <v>4</v>
      </c>
      <c r="E4" s="111" t="s">
        <v>5</v>
      </c>
      <c r="F4" s="111" t="s">
        <v>21</v>
      </c>
      <c r="G4" s="112" t="s">
        <v>24</v>
      </c>
      <c r="H4" s="112" t="s">
        <v>32</v>
      </c>
      <c r="I4" s="112" t="s">
        <v>65</v>
      </c>
      <c r="J4" s="112" t="s">
        <v>94</v>
      </c>
      <c r="K4" s="112" t="s">
        <v>95</v>
      </c>
      <c r="L4" s="112" t="s">
        <v>110</v>
      </c>
      <c r="M4" s="112" t="s">
        <v>127</v>
      </c>
      <c r="N4" s="112" t="s">
        <v>128</v>
      </c>
      <c r="O4" s="112" t="s">
        <v>129</v>
      </c>
      <c r="P4" s="112" t="s">
        <v>130</v>
      </c>
      <c r="Q4" s="112" t="s">
        <v>131</v>
      </c>
      <c r="R4" s="112" t="s">
        <v>132</v>
      </c>
      <c r="S4" s="112" t="s">
        <v>133</v>
      </c>
    </row>
    <row r="5" spans="1:19" s="113" customFormat="1" ht="15.75" thickBot="1">
      <c r="A5" s="336"/>
      <c r="B5" s="114" t="s">
        <v>66</v>
      </c>
      <c r="C5" s="114" t="s">
        <v>66</v>
      </c>
      <c r="D5" s="114" t="s">
        <v>66</v>
      </c>
      <c r="E5" s="114" t="s">
        <v>66</v>
      </c>
      <c r="F5" s="114" t="s">
        <v>66</v>
      </c>
      <c r="G5" s="115" t="s">
        <v>66</v>
      </c>
      <c r="H5" s="115" t="s">
        <v>66</v>
      </c>
      <c r="I5" s="115" t="s">
        <v>66</v>
      </c>
      <c r="J5" s="115" t="s">
        <v>66</v>
      </c>
      <c r="K5" s="115" t="s">
        <v>66</v>
      </c>
      <c r="L5" s="115" t="s">
        <v>66</v>
      </c>
      <c r="M5" s="115" t="s">
        <v>66</v>
      </c>
      <c r="N5" s="115" t="s">
        <v>66</v>
      </c>
      <c r="O5" s="115" t="s">
        <v>66</v>
      </c>
      <c r="P5" s="115" t="s">
        <v>66</v>
      </c>
      <c r="Q5" s="115" t="s">
        <v>66</v>
      </c>
      <c r="R5" s="115" t="s">
        <v>66</v>
      </c>
      <c r="S5" s="115" t="s">
        <v>66</v>
      </c>
    </row>
    <row r="6" spans="1:19" ht="15" thickTop="1">
      <c r="A6" s="49" t="s">
        <v>6</v>
      </c>
      <c r="B6" s="325" t="s">
        <v>67</v>
      </c>
      <c r="C6" s="326"/>
      <c r="D6" s="326"/>
      <c r="E6" s="326"/>
      <c r="F6" s="327"/>
      <c r="G6" s="323">
        <v>0</v>
      </c>
      <c r="H6" s="323">
        <v>2606</v>
      </c>
      <c r="I6" s="323">
        <v>1331</v>
      </c>
      <c r="J6" s="323">
        <v>901</v>
      </c>
      <c r="K6" s="319">
        <v>859</v>
      </c>
      <c r="L6" s="319">
        <v>927</v>
      </c>
      <c r="M6" s="319">
        <v>887</v>
      </c>
      <c r="N6" s="319">
        <v>833</v>
      </c>
      <c r="O6" s="319">
        <v>944</v>
      </c>
      <c r="P6" s="319">
        <v>834</v>
      </c>
      <c r="Q6" s="319"/>
      <c r="R6" s="319"/>
      <c r="S6" s="319"/>
    </row>
    <row r="7" spans="1:19" ht="14.25">
      <c r="A7" s="50" t="s">
        <v>7</v>
      </c>
      <c r="B7" s="328"/>
      <c r="C7" s="329"/>
      <c r="D7" s="329"/>
      <c r="E7" s="329"/>
      <c r="F7" s="330"/>
      <c r="G7" s="318"/>
      <c r="H7" s="324"/>
      <c r="I7" s="324"/>
      <c r="J7" s="324"/>
      <c r="K7" s="320"/>
      <c r="L7" s="320"/>
      <c r="M7" s="320"/>
      <c r="N7" s="320"/>
      <c r="O7" s="320"/>
      <c r="P7" s="320"/>
      <c r="Q7" s="320"/>
      <c r="R7" s="320"/>
      <c r="S7" s="320"/>
    </row>
    <row r="8" spans="1:19" ht="14.25">
      <c r="A8" s="50" t="s">
        <v>8</v>
      </c>
      <c r="B8" s="328"/>
      <c r="C8" s="329"/>
      <c r="D8" s="329"/>
      <c r="E8" s="329"/>
      <c r="F8" s="330"/>
      <c r="G8" s="317">
        <v>1126</v>
      </c>
      <c r="H8" s="324"/>
      <c r="I8" s="318"/>
      <c r="J8" s="317">
        <v>1451</v>
      </c>
      <c r="K8" s="317">
        <v>1300</v>
      </c>
      <c r="L8" s="317">
        <v>1440</v>
      </c>
      <c r="M8" s="317">
        <v>1516</v>
      </c>
      <c r="N8" s="317">
        <v>1436</v>
      </c>
      <c r="O8" s="317">
        <v>1449</v>
      </c>
      <c r="P8" s="317">
        <v>1432</v>
      </c>
      <c r="Q8" s="317"/>
      <c r="R8" s="317"/>
      <c r="S8" s="317"/>
    </row>
    <row r="9" spans="1:19" ht="14.25">
      <c r="A9" s="50" t="s">
        <v>9</v>
      </c>
      <c r="B9" s="328"/>
      <c r="C9" s="329"/>
      <c r="D9" s="329"/>
      <c r="E9" s="329"/>
      <c r="F9" s="330"/>
      <c r="G9" s="324"/>
      <c r="H9" s="324"/>
      <c r="I9" s="317">
        <v>1105</v>
      </c>
      <c r="J9" s="324"/>
      <c r="K9" s="318"/>
      <c r="L9" s="318"/>
      <c r="M9" s="318"/>
      <c r="N9" s="318"/>
      <c r="O9" s="318"/>
      <c r="P9" s="318"/>
      <c r="Q9" s="318"/>
      <c r="R9" s="318"/>
      <c r="S9" s="318"/>
    </row>
    <row r="10" spans="1:19" ht="14.25">
      <c r="A10" s="50" t="s">
        <v>10</v>
      </c>
      <c r="B10" s="328"/>
      <c r="C10" s="329"/>
      <c r="D10" s="329"/>
      <c r="E10" s="329"/>
      <c r="F10" s="330"/>
      <c r="G10" s="318"/>
      <c r="H10" s="318"/>
      <c r="I10" s="318"/>
      <c r="J10" s="317">
        <v>1190</v>
      </c>
      <c r="K10" s="317">
        <v>1367</v>
      </c>
      <c r="L10" s="317">
        <v>1056</v>
      </c>
      <c r="M10" s="317">
        <v>1292</v>
      </c>
      <c r="N10" s="317">
        <v>1261</v>
      </c>
      <c r="O10" s="317">
        <v>1229</v>
      </c>
      <c r="P10" s="317">
        <v>1242</v>
      </c>
      <c r="Q10" s="317"/>
      <c r="R10" s="317"/>
      <c r="S10" s="317"/>
    </row>
    <row r="11" spans="1:19" ht="14.25">
      <c r="A11" s="50" t="s">
        <v>11</v>
      </c>
      <c r="B11" s="328"/>
      <c r="C11" s="329"/>
      <c r="D11" s="329"/>
      <c r="E11" s="329"/>
      <c r="F11" s="330"/>
      <c r="G11" s="317">
        <v>1226</v>
      </c>
      <c r="H11" s="317">
        <v>2374</v>
      </c>
      <c r="I11" s="324">
        <v>1161</v>
      </c>
      <c r="J11" s="318"/>
      <c r="K11" s="318"/>
      <c r="L11" s="318"/>
      <c r="M11" s="318"/>
      <c r="N11" s="318"/>
      <c r="O11" s="318"/>
      <c r="P11" s="318"/>
      <c r="Q11" s="318"/>
      <c r="R11" s="318"/>
      <c r="S11" s="318"/>
    </row>
    <row r="12" spans="1:19" ht="14.25">
      <c r="A12" s="50" t="s">
        <v>12</v>
      </c>
      <c r="B12" s="328"/>
      <c r="C12" s="329"/>
      <c r="D12" s="329"/>
      <c r="E12" s="329"/>
      <c r="F12" s="330"/>
      <c r="G12" s="318"/>
      <c r="H12" s="318"/>
      <c r="I12" s="318"/>
      <c r="J12" s="317">
        <v>1334</v>
      </c>
      <c r="K12" s="317">
        <v>1234</v>
      </c>
      <c r="L12" s="317">
        <v>1182</v>
      </c>
      <c r="M12" s="317">
        <v>1225</v>
      </c>
      <c r="N12" s="317">
        <v>1186</v>
      </c>
      <c r="O12" s="317">
        <v>1256</v>
      </c>
      <c r="P12" s="317">
        <v>1327</v>
      </c>
      <c r="Q12" s="317"/>
      <c r="R12" s="317"/>
      <c r="S12" s="317"/>
    </row>
    <row r="13" spans="1:19" ht="14.25">
      <c r="A13" s="50" t="s">
        <v>13</v>
      </c>
      <c r="B13" s="328"/>
      <c r="C13" s="329"/>
      <c r="D13" s="329"/>
      <c r="E13" s="329"/>
      <c r="F13" s="330"/>
      <c r="G13" s="314">
        <v>1091</v>
      </c>
      <c r="H13" s="314">
        <v>1152</v>
      </c>
      <c r="I13" s="314">
        <v>1120</v>
      </c>
      <c r="J13" s="318"/>
      <c r="K13" s="318"/>
      <c r="L13" s="318"/>
      <c r="M13" s="318"/>
      <c r="N13" s="318"/>
      <c r="O13" s="318"/>
      <c r="P13" s="318"/>
      <c r="Q13" s="318"/>
      <c r="R13" s="318"/>
      <c r="S13" s="318"/>
    </row>
    <row r="14" spans="1:19" ht="14.25">
      <c r="A14" s="50" t="s">
        <v>14</v>
      </c>
      <c r="B14" s="328"/>
      <c r="C14" s="329"/>
      <c r="D14" s="329"/>
      <c r="E14" s="329"/>
      <c r="F14" s="330"/>
      <c r="G14" s="316"/>
      <c r="H14" s="316"/>
      <c r="I14" s="316"/>
      <c r="J14" s="314">
        <v>1210</v>
      </c>
      <c r="K14" s="314">
        <v>1439</v>
      </c>
      <c r="L14" s="314">
        <v>1455</v>
      </c>
      <c r="M14" s="314">
        <v>1248</v>
      </c>
      <c r="N14" s="314">
        <v>1411</v>
      </c>
      <c r="O14" s="314">
        <v>1392</v>
      </c>
      <c r="P14" s="314"/>
      <c r="Q14" s="314"/>
      <c r="R14" s="314"/>
      <c r="S14" s="314"/>
    </row>
    <row r="15" spans="1:19" ht="14.25">
      <c r="A15" s="50" t="s">
        <v>15</v>
      </c>
      <c r="B15" s="328"/>
      <c r="C15" s="329"/>
      <c r="D15" s="329"/>
      <c r="E15" s="329"/>
      <c r="F15" s="330"/>
      <c r="G15" s="314">
        <v>1002</v>
      </c>
      <c r="H15" s="314">
        <v>852</v>
      </c>
      <c r="I15" s="32">
        <v>1107</v>
      </c>
      <c r="J15" s="316"/>
      <c r="K15" s="316"/>
      <c r="L15" s="316"/>
      <c r="M15" s="316"/>
      <c r="N15" s="316"/>
      <c r="O15" s="316"/>
      <c r="P15" s="316"/>
      <c r="Q15" s="316"/>
      <c r="R15" s="316"/>
      <c r="S15" s="316"/>
    </row>
    <row r="16" spans="1:19" ht="14.25">
      <c r="A16" s="50" t="s">
        <v>22</v>
      </c>
      <c r="B16" s="328"/>
      <c r="C16" s="329"/>
      <c r="D16" s="329"/>
      <c r="E16" s="329"/>
      <c r="F16" s="330"/>
      <c r="G16" s="334"/>
      <c r="H16" s="334"/>
      <c r="I16" s="314">
        <v>432</v>
      </c>
      <c r="J16" s="314">
        <v>845</v>
      </c>
      <c r="K16" s="314">
        <v>636</v>
      </c>
      <c r="L16" s="314">
        <v>632</v>
      </c>
      <c r="M16" s="314">
        <v>684</v>
      </c>
      <c r="N16" s="314">
        <v>692</v>
      </c>
      <c r="O16" s="314">
        <v>602</v>
      </c>
      <c r="P16" s="314"/>
      <c r="Q16" s="314"/>
      <c r="R16" s="314"/>
      <c r="S16" s="314"/>
    </row>
    <row r="17" spans="1:19" ht="15" thickBot="1">
      <c r="A17" s="51" t="s">
        <v>23</v>
      </c>
      <c r="B17" s="331"/>
      <c r="C17" s="332"/>
      <c r="D17" s="332"/>
      <c r="E17" s="332"/>
      <c r="F17" s="333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</row>
    <row r="18" spans="1:19" ht="15" thickTop="1">
      <c r="A18" s="13" t="s">
        <v>16</v>
      </c>
      <c r="B18" s="28" t="e">
        <f t="shared" ref="B18:K18" si="0">AVERAGE(B6:B17)</f>
        <v>#DIV/0!</v>
      </c>
      <c r="C18" s="28" t="e">
        <f t="shared" si="0"/>
        <v>#DIV/0!</v>
      </c>
      <c r="D18" s="28" t="e">
        <f t="shared" si="0"/>
        <v>#DIV/0!</v>
      </c>
      <c r="E18" s="28" t="e">
        <f t="shared" si="0"/>
        <v>#DIV/0!</v>
      </c>
      <c r="F18" s="28" t="e">
        <f t="shared" si="0"/>
        <v>#DIV/0!</v>
      </c>
      <c r="G18" s="29">
        <f t="shared" si="0"/>
        <v>889</v>
      </c>
      <c r="H18" s="29">
        <f t="shared" si="0"/>
        <v>1746</v>
      </c>
      <c r="I18" s="67">
        <f t="shared" si="0"/>
        <v>1042.6666666666667</v>
      </c>
      <c r="J18" s="29">
        <f t="shared" si="0"/>
        <v>1155.1666666666667</v>
      </c>
      <c r="K18" s="29">
        <f t="shared" si="0"/>
        <v>1139.1666666666667</v>
      </c>
      <c r="L18" s="29">
        <f>AVERAGE(L6:L17)</f>
        <v>1115.3333333333333</v>
      </c>
      <c r="M18" s="29">
        <f t="shared" ref="M18:S18" si="1">AVERAGE(M6:M17)</f>
        <v>1142</v>
      </c>
      <c r="N18" s="29">
        <f t="shared" si="1"/>
        <v>1136.5</v>
      </c>
      <c r="O18" s="29">
        <f t="shared" si="1"/>
        <v>1145.3333333333333</v>
      </c>
      <c r="P18" s="29">
        <f t="shared" si="1"/>
        <v>1208.75</v>
      </c>
      <c r="Q18" s="29" t="e">
        <f t="shared" si="1"/>
        <v>#DIV/0!</v>
      </c>
      <c r="R18" s="29" t="e">
        <f t="shared" si="1"/>
        <v>#DIV/0!</v>
      </c>
      <c r="S18" s="29" t="e">
        <f t="shared" si="1"/>
        <v>#DIV/0!</v>
      </c>
    </row>
    <row r="19" spans="1:19" ht="14.25">
      <c r="A19" s="14" t="s">
        <v>17</v>
      </c>
      <c r="B19" s="30">
        <f t="shared" ref="B19:G19" si="2">MAX(B6:B17)</f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1">
        <f t="shared" si="2"/>
        <v>1226</v>
      </c>
      <c r="H19" s="31">
        <f>MAX(H6:H15)</f>
        <v>2606</v>
      </c>
      <c r="I19" s="68">
        <f>MAX(I6:I17)</f>
        <v>1331</v>
      </c>
      <c r="J19" s="31">
        <f>MAX(J6:J17)</f>
        <v>1451</v>
      </c>
      <c r="K19" s="31">
        <f>MAX(K6:K17)</f>
        <v>1439</v>
      </c>
      <c r="L19" s="31">
        <f>MAX(L6:L17)</f>
        <v>1455</v>
      </c>
      <c r="M19" s="31">
        <f t="shared" ref="M19:S19" si="3">MAX(M6:M17)</f>
        <v>1516</v>
      </c>
      <c r="N19" s="31">
        <f t="shared" si="3"/>
        <v>1436</v>
      </c>
      <c r="O19" s="31">
        <f t="shared" si="3"/>
        <v>1449</v>
      </c>
      <c r="P19" s="31">
        <f t="shared" si="3"/>
        <v>1432</v>
      </c>
      <c r="Q19" s="31">
        <f t="shared" si="3"/>
        <v>0</v>
      </c>
      <c r="R19" s="31">
        <f t="shared" si="3"/>
        <v>0</v>
      </c>
      <c r="S19" s="31">
        <f t="shared" si="3"/>
        <v>0</v>
      </c>
    </row>
    <row r="20" spans="1:19" ht="14.25">
      <c r="A20" s="14" t="s">
        <v>18</v>
      </c>
      <c r="B20" s="30">
        <f t="shared" ref="B20:G20" si="4">MIN(B6:B17)</f>
        <v>0</v>
      </c>
      <c r="C20" s="30">
        <f t="shared" si="4"/>
        <v>0</v>
      </c>
      <c r="D20" s="30">
        <f t="shared" si="4"/>
        <v>0</v>
      </c>
      <c r="E20" s="30">
        <f t="shared" si="4"/>
        <v>0</v>
      </c>
      <c r="F20" s="30">
        <f t="shared" si="4"/>
        <v>0</v>
      </c>
      <c r="G20" s="31">
        <f t="shared" si="4"/>
        <v>0</v>
      </c>
      <c r="H20" s="31">
        <f>MIN(H6:H15)</f>
        <v>852</v>
      </c>
      <c r="I20" s="68">
        <f>MIN(I6:I17)</f>
        <v>432</v>
      </c>
      <c r="J20" s="31">
        <f>MIN(J6:J17)</f>
        <v>845</v>
      </c>
      <c r="K20" s="31">
        <f>MIN(K6:K17)</f>
        <v>636</v>
      </c>
      <c r="L20" s="31">
        <f>MIN(L6:L17)</f>
        <v>632</v>
      </c>
      <c r="M20" s="31">
        <f t="shared" ref="M20:S20" si="5">MIN(M6:M17)</f>
        <v>684</v>
      </c>
      <c r="N20" s="31">
        <f t="shared" si="5"/>
        <v>692</v>
      </c>
      <c r="O20" s="31">
        <f t="shared" si="5"/>
        <v>602</v>
      </c>
      <c r="P20" s="31">
        <f t="shared" si="5"/>
        <v>834</v>
      </c>
      <c r="Q20" s="31">
        <f t="shared" si="5"/>
        <v>0</v>
      </c>
      <c r="R20" s="31">
        <f t="shared" si="5"/>
        <v>0</v>
      </c>
      <c r="S20" s="31">
        <f t="shared" si="5"/>
        <v>0</v>
      </c>
    </row>
    <row r="21" spans="1:19" ht="14.25">
      <c r="A21" s="14" t="s">
        <v>19</v>
      </c>
      <c r="B21" s="30" t="e">
        <f t="shared" ref="B21:G21" si="6">STDEV(B6:B17)</f>
        <v>#DIV/0!</v>
      </c>
      <c r="C21" s="30" t="e">
        <f t="shared" si="6"/>
        <v>#DIV/0!</v>
      </c>
      <c r="D21" s="30" t="e">
        <f t="shared" si="6"/>
        <v>#DIV/0!</v>
      </c>
      <c r="E21" s="30" t="e">
        <f t="shared" si="6"/>
        <v>#DIV/0!</v>
      </c>
      <c r="F21" s="30" t="e">
        <f t="shared" si="6"/>
        <v>#DIV/0!</v>
      </c>
      <c r="G21" s="31">
        <f t="shared" si="6"/>
        <v>503.39646403207877</v>
      </c>
      <c r="H21" s="31">
        <f>STDEV(H6:H15)</f>
        <v>872.93680565472016</v>
      </c>
      <c r="I21" s="68">
        <f>STDEV(I6:I17)</f>
        <v>311.14541080765855</v>
      </c>
      <c r="J21" s="31">
        <f>STDEV(J6:J17)</f>
        <v>238.54678087676348</v>
      </c>
      <c r="K21" s="31">
        <f>STDEV(K6:K17)</f>
        <v>318.85383276144984</v>
      </c>
      <c r="L21" s="31">
        <f>STDEV(L6:L17)</f>
        <v>315.53996049100755</v>
      </c>
      <c r="M21" s="31">
        <f t="shared" ref="M21:S21" si="7">STDEV(M6:M17)</f>
        <v>301.75818133068077</v>
      </c>
      <c r="N21" s="31">
        <f t="shared" si="7"/>
        <v>307.47146209038652</v>
      </c>
      <c r="O21" s="31">
        <f t="shared" si="7"/>
        <v>318.7636533023591</v>
      </c>
      <c r="P21" s="31">
        <f t="shared" si="7"/>
        <v>261.64017912647387</v>
      </c>
      <c r="Q21" s="31" t="e">
        <f t="shared" si="7"/>
        <v>#DIV/0!</v>
      </c>
      <c r="R21" s="31" t="e">
        <f t="shared" si="7"/>
        <v>#DIV/0!</v>
      </c>
      <c r="S21" s="31" t="e">
        <f t="shared" si="7"/>
        <v>#DIV/0!</v>
      </c>
    </row>
    <row r="22" spans="1:19" ht="15.75" thickBot="1">
      <c r="A22" s="15" t="s">
        <v>20</v>
      </c>
      <c r="B22" s="62">
        <f t="shared" ref="B22:G22" si="8">SUM(B6:B17)</f>
        <v>0</v>
      </c>
      <c r="C22" s="62">
        <f t="shared" si="8"/>
        <v>0</v>
      </c>
      <c r="D22" s="62">
        <f t="shared" si="8"/>
        <v>0</v>
      </c>
      <c r="E22" s="62">
        <f t="shared" si="8"/>
        <v>0</v>
      </c>
      <c r="F22" s="62">
        <f t="shared" si="8"/>
        <v>0</v>
      </c>
      <c r="G22" s="63">
        <f t="shared" si="8"/>
        <v>4445</v>
      </c>
      <c r="H22" s="63">
        <f>SUM(H6:H15)</f>
        <v>6984</v>
      </c>
      <c r="I22" s="63">
        <f>SUM(I6:I17)</f>
        <v>6256</v>
      </c>
      <c r="J22" s="63">
        <f>SUM(J6:J17)</f>
        <v>6931</v>
      </c>
      <c r="K22" s="63">
        <f>SUM(K6:K17)</f>
        <v>6835</v>
      </c>
      <c r="L22" s="63">
        <f>SUM(L6:L17)</f>
        <v>6692</v>
      </c>
      <c r="M22" s="63">
        <f t="shared" ref="M22:S22" si="9">SUM(M6:M17)</f>
        <v>6852</v>
      </c>
      <c r="N22" s="63">
        <f t="shared" si="9"/>
        <v>6819</v>
      </c>
      <c r="O22" s="63">
        <f t="shared" si="9"/>
        <v>6872</v>
      </c>
      <c r="P22" s="63">
        <f t="shared" si="9"/>
        <v>4835</v>
      </c>
      <c r="Q22" s="63">
        <f t="shared" si="9"/>
        <v>0</v>
      </c>
      <c r="R22" s="63">
        <f t="shared" si="9"/>
        <v>0</v>
      </c>
      <c r="S22" s="63">
        <f t="shared" si="9"/>
        <v>0</v>
      </c>
    </row>
    <row r="23" spans="1:19" ht="20.25" customHeight="1" thickTop="1">
      <c r="A23" s="322" t="s">
        <v>121</v>
      </c>
      <c r="B23" s="116" t="s">
        <v>66</v>
      </c>
      <c r="C23" s="117"/>
      <c r="D23" s="117"/>
      <c r="E23" s="117"/>
      <c r="F23" s="117"/>
      <c r="G23" s="118" t="s">
        <v>50</v>
      </c>
      <c r="H23" s="227">
        <f xml:space="preserve"> H22-G22</f>
        <v>2539</v>
      </c>
      <c r="I23" s="226">
        <f xml:space="preserve"> I22-H22</f>
        <v>-728</v>
      </c>
      <c r="J23" s="227">
        <f xml:space="preserve"> J22-I22</f>
        <v>675</v>
      </c>
      <c r="K23" s="226">
        <f xml:space="preserve"> K22-J22</f>
        <v>-96</v>
      </c>
      <c r="L23" s="226">
        <f xml:space="preserve"> L22-K22</f>
        <v>-143</v>
      </c>
      <c r="M23" s="227">
        <f t="shared" ref="M23:S23" si="10" xml:space="preserve"> M22-L22</f>
        <v>160</v>
      </c>
      <c r="N23" s="226">
        <f t="shared" si="10"/>
        <v>-33</v>
      </c>
      <c r="O23" s="117">
        <f t="shared" si="10"/>
        <v>53</v>
      </c>
      <c r="P23" s="117">
        <f t="shared" si="10"/>
        <v>-2037</v>
      </c>
      <c r="Q23" s="117">
        <f t="shared" si="10"/>
        <v>-4835</v>
      </c>
      <c r="R23" s="117">
        <f t="shared" si="10"/>
        <v>0</v>
      </c>
      <c r="S23" s="117">
        <f t="shared" si="10"/>
        <v>0</v>
      </c>
    </row>
    <row r="24" spans="1:19" ht="24.75" customHeight="1">
      <c r="A24" s="322"/>
      <c r="B24" s="116" t="s">
        <v>142</v>
      </c>
      <c r="C24" s="86"/>
      <c r="D24" s="86"/>
      <c r="E24" s="86"/>
      <c r="F24" s="86"/>
      <c r="G24" s="119" t="s">
        <v>51</v>
      </c>
      <c r="H24" s="105">
        <f>(((G22/H22)-1)*100)*-1</f>
        <v>36.354524627720508</v>
      </c>
      <c r="I24" s="76">
        <f>(((H22/I22)-1)*100)*-1</f>
        <v>-11.636828644501286</v>
      </c>
      <c r="J24" s="105">
        <f>(((I22/J22)-1)*100)*-1</f>
        <v>9.7388544221613031</v>
      </c>
      <c r="K24" s="76">
        <f>(((J22/K22)-1)*100)*-1</f>
        <v>-1.4045354791514253</v>
      </c>
      <c r="L24" s="76">
        <f t="shared" ref="L24:S24" si="11">(((K22/L22)-1)*100)*-1</f>
        <v>-2.1368798565451375</v>
      </c>
      <c r="M24" s="105">
        <f t="shared" si="11"/>
        <v>2.3350846468184416</v>
      </c>
      <c r="N24" s="76">
        <f t="shared" si="11"/>
        <v>-0.48394192696876726</v>
      </c>
      <c r="O24" s="76">
        <f t="shared" si="11"/>
        <v>0.77124563445867267</v>
      </c>
      <c r="P24" s="76">
        <f t="shared" si="11"/>
        <v>-42.130299896587388</v>
      </c>
      <c r="Q24" s="76" t="e">
        <f t="shared" si="11"/>
        <v>#DIV/0!</v>
      </c>
      <c r="R24" s="76" t="e">
        <f t="shared" si="11"/>
        <v>#DIV/0!</v>
      </c>
      <c r="S24" s="76" t="e">
        <f t="shared" si="11"/>
        <v>#DIV/0!</v>
      </c>
    </row>
    <row r="25" spans="1:19" ht="15">
      <c r="A25" s="84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</row>
    <row r="26" spans="1:19" ht="13.5" thickBot="1"/>
    <row r="27" spans="1:19" ht="26.25" thickBot="1">
      <c r="A27" s="88" t="s">
        <v>108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9"/>
    </row>
    <row r="28" spans="1:19" ht="61.5" customHeight="1" thickBot="1">
      <c r="A28" s="88" t="s">
        <v>126</v>
      </c>
      <c r="B28" s="97"/>
      <c r="C28" s="100"/>
      <c r="D28" s="100"/>
      <c r="E28" s="101" t="s">
        <v>123</v>
      </c>
      <c r="F28" s="102"/>
      <c r="G28" s="101" t="s">
        <v>124</v>
      </c>
      <c r="H28" s="321"/>
      <c r="I28" s="321"/>
      <c r="J28" s="100"/>
      <c r="K28" s="100"/>
      <c r="L28" s="100"/>
      <c r="M28" s="100"/>
      <c r="N28" s="100"/>
      <c r="O28" s="100"/>
      <c r="P28" s="100"/>
      <c r="Q28" s="100"/>
      <c r="R28" s="100"/>
      <c r="S28" s="103"/>
    </row>
    <row r="29" spans="1:19" ht="77.25" thickBot="1">
      <c r="A29" s="88" t="s">
        <v>111</v>
      </c>
      <c r="B29" s="89"/>
      <c r="C29" s="77"/>
      <c r="D29" s="77"/>
      <c r="E29" s="77"/>
      <c r="F29" s="77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/>
    </row>
  </sheetData>
  <mergeCells count="79">
    <mergeCell ref="H15:H17"/>
    <mergeCell ref="K6:K7"/>
    <mergeCell ref="K8:K9"/>
    <mergeCell ref="K10:K11"/>
    <mergeCell ref="K12:K13"/>
    <mergeCell ref="K14:K15"/>
    <mergeCell ref="J16:J17"/>
    <mergeCell ref="J6:J7"/>
    <mergeCell ref="J8:J9"/>
    <mergeCell ref="K16:K17"/>
    <mergeCell ref="A4:A5"/>
    <mergeCell ref="I13:I14"/>
    <mergeCell ref="G8:G10"/>
    <mergeCell ref="G13:G14"/>
    <mergeCell ref="H13:H14"/>
    <mergeCell ref="H6:H10"/>
    <mergeCell ref="I9:I10"/>
    <mergeCell ref="M14:M15"/>
    <mergeCell ref="H28:I28"/>
    <mergeCell ref="A23:A24"/>
    <mergeCell ref="H11:H12"/>
    <mergeCell ref="G6:G7"/>
    <mergeCell ref="I6:I8"/>
    <mergeCell ref="I11:I12"/>
    <mergeCell ref="G11:G12"/>
    <mergeCell ref="I16:I17"/>
    <mergeCell ref="B6:F17"/>
    <mergeCell ref="G15:G17"/>
    <mergeCell ref="L14:L15"/>
    <mergeCell ref="J12:J13"/>
    <mergeCell ref="J14:J15"/>
    <mergeCell ref="J10:J11"/>
    <mergeCell ref="L16:L17"/>
    <mergeCell ref="Q10:Q11"/>
    <mergeCell ref="R10:R11"/>
    <mergeCell ref="L6:L7"/>
    <mergeCell ref="L8:L9"/>
    <mergeCell ref="L12:L13"/>
    <mergeCell ref="N6:N7"/>
    <mergeCell ref="O6:O7"/>
    <mergeCell ref="N12:N13"/>
    <mergeCell ref="O12:O13"/>
    <mergeCell ref="M6:M7"/>
    <mergeCell ref="M8:M9"/>
    <mergeCell ref="M10:M11"/>
    <mergeCell ref="M12:M13"/>
    <mergeCell ref="L10:L11"/>
    <mergeCell ref="Q12:Q13"/>
    <mergeCell ref="R12:R13"/>
    <mergeCell ref="S12:S13"/>
    <mergeCell ref="S6:S7"/>
    <mergeCell ref="N8:N9"/>
    <mergeCell ref="O8:O9"/>
    <mergeCell ref="P8:P9"/>
    <mergeCell ref="Q8:Q9"/>
    <mergeCell ref="R8:R9"/>
    <mergeCell ref="S8:S9"/>
    <mergeCell ref="P6:P7"/>
    <mergeCell ref="Q6:Q7"/>
    <mergeCell ref="R6:R7"/>
    <mergeCell ref="N10:N11"/>
    <mergeCell ref="O10:O11"/>
    <mergeCell ref="P10:P11"/>
    <mergeCell ref="A2:S2"/>
    <mergeCell ref="S16:S17"/>
    <mergeCell ref="M16:M17"/>
    <mergeCell ref="N16:N17"/>
    <mergeCell ref="O16:O17"/>
    <mergeCell ref="P16:P17"/>
    <mergeCell ref="Q16:Q17"/>
    <mergeCell ref="R16:R17"/>
    <mergeCell ref="N14:N15"/>
    <mergeCell ref="O14:O15"/>
    <mergeCell ref="S10:S11"/>
    <mergeCell ref="P14:P15"/>
    <mergeCell ref="Q14:Q15"/>
    <mergeCell ref="R14:R15"/>
    <mergeCell ref="S14:S15"/>
    <mergeCell ref="P12:P13"/>
  </mergeCells>
  <phoneticPr fontId="0" type="noConversion"/>
  <pageMargins left="0.41" right="0.31" top="1" bottom="1" header="0" footer="0"/>
  <pageSetup paperSize="9" orientation="landscape" horizontalDpi="300" verticalDpi="300" r:id="rId1"/>
  <headerFooter alignWithMargins="0"/>
  <rowBreaks count="1" manualBreakCount="1">
    <brk id="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7"/>
  <sheetViews>
    <sheetView topLeftCell="A34" workbookViewId="0">
      <selection activeCell="C46" sqref="C46"/>
    </sheetView>
  </sheetViews>
  <sheetFormatPr defaultRowHeight="12.75"/>
  <cols>
    <col min="2" max="2" width="40.140625" customWidth="1"/>
    <col min="3" max="3" width="23.140625" customWidth="1"/>
  </cols>
  <sheetData>
    <row r="2" spans="2:3" ht="58.5" customHeight="1">
      <c r="B2" s="337" t="s">
        <v>41</v>
      </c>
      <c r="C2" s="337"/>
    </row>
    <row r="3" spans="2:3" ht="13.5" thickBot="1"/>
    <row r="4" spans="2:3" ht="27" thickTop="1" thickBot="1">
      <c r="B4" s="36" t="s">
        <v>25</v>
      </c>
      <c r="C4" s="37" t="s">
        <v>107</v>
      </c>
    </row>
    <row r="5" spans="2:3" ht="14.25" thickTop="1" thickBot="1">
      <c r="B5" s="38">
        <v>38071</v>
      </c>
      <c r="C5" s="39">
        <v>42</v>
      </c>
    </row>
    <row r="6" spans="2:3" ht="13.5" thickBot="1">
      <c r="B6" s="38">
        <v>38197</v>
      </c>
      <c r="C6" s="39">
        <v>89</v>
      </c>
    </row>
    <row r="7" spans="2:3" ht="13.5" thickBot="1">
      <c r="B7" s="40" t="s">
        <v>38</v>
      </c>
      <c r="C7" s="41">
        <v>131</v>
      </c>
    </row>
    <row r="8" spans="2:3" ht="13.5" thickBot="1">
      <c r="B8" s="38">
        <v>38315</v>
      </c>
      <c r="C8" s="39">
        <v>87</v>
      </c>
    </row>
    <row r="9" spans="2:3" ht="13.5" thickBot="1">
      <c r="B9" s="38">
        <v>38369</v>
      </c>
      <c r="C9" s="39">
        <v>40</v>
      </c>
    </row>
    <row r="10" spans="2:3" ht="13.5" thickBot="1">
      <c r="B10" s="38">
        <v>38425</v>
      </c>
      <c r="C10" s="39">
        <v>75</v>
      </c>
    </row>
    <row r="11" spans="2:3" ht="13.5" thickBot="1">
      <c r="B11" s="38">
        <v>38483</v>
      </c>
      <c r="C11" s="39">
        <v>75</v>
      </c>
    </row>
    <row r="12" spans="2:3" ht="13.5" thickBot="1">
      <c r="B12" s="40" t="s">
        <v>39</v>
      </c>
      <c r="C12" s="41">
        <v>277</v>
      </c>
    </row>
    <row r="13" spans="2:3" ht="13.5" thickBot="1">
      <c r="B13" s="38">
        <v>38537</v>
      </c>
      <c r="C13" s="42">
        <v>20</v>
      </c>
    </row>
    <row r="14" spans="2:3" ht="13.5" thickBot="1">
      <c r="B14" s="38">
        <v>38611</v>
      </c>
      <c r="C14" s="42">
        <v>25</v>
      </c>
    </row>
    <row r="15" spans="2:3" ht="13.5" thickBot="1">
      <c r="B15" s="38">
        <v>38692</v>
      </c>
      <c r="C15" s="42">
        <v>67</v>
      </c>
    </row>
    <row r="16" spans="2:3" ht="13.5" thickBot="1">
      <c r="B16" s="38">
        <v>38750</v>
      </c>
      <c r="C16" s="42">
        <v>47</v>
      </c>
    </row>
    <row r="17" spans="2:3" ht="13.5" thickBot="1">
      <c r="B17" s="38">
        <v>38806</v>
      </c>
      <c r="C17" s="42">
        <v>39</v>
      </c>
    </row>
    <row r="18" spans="2:3" ht="13.5" thickBot="1">
      <c r="B18" s="38">
        <v>38862</v>
      </c>
      <c r="C18" s="42">
        <v>80</v>
      </c>
    </row>
    <row r="19" spans="2:3" ht="13.5" thickBot="1">
      <c r="B19" s="40" t="s">
        <v>40</v>
      </c>
      <c r="C19" s="43">
        <v>278</v>
      </c>
    </row>
    <row r="20" spans="2:3" ht="13.5" thickBot="1">
      <c r="B20" s="40" t="s">
        <v>60</v>
      </c>
      <c r="C20" s="43">
        <v>400</v>
      </c>
    </row>
    <row r="21" spans="2:3" ht="13.5" thickBot="1">
      <c r="B21" s="40" t="s">
        <v>63</v>
      </c>
      <c r="C21" s="43">
        <v>400</v>
      </c>
    </row>
    <row r="22" spans="2:3" ht="13.5" thickBot="1">
      <c r="B22" s="40" t="s">
        <v>68</v>
      </c>
      <c r="C22" s="43">
        <v>400</v>
      </c>
    </row>
    <row r="23" spans="2:3" ht="13.5" thickBot="1">
      <c r="B23" s="40" t="s">
        <v>69</v>
      </c>
      <c r="C23" s="43">
        <v>350</v>
      </c>
    </row>
    <row r="24" spans="2:3" ht="13.5" thickBot="1">
      <c r="B24" s="40" t="s">
        <v>96</v>
      </c>
      <c r="C24" s="43">
        <v>350</v>
      </c>
    </row>
    <row r="25" spans="2:3" ht="13.5" thickBot="1">
      <c r="B25" s="40" t="s">
        <v>103</v>
      </c>
      <c r="C25" s="43">
        <v>350</v>
      </c>
    </row>
    <row r="26" spans="2:3" ht="13.5" thickBot="1">
      <c r="B26" s="40" t="s">
        <v>113</v>
      </c>
      <c r="C26" s="43">
        <v>350</v>
      </c>
    </row>
    <row r="27" spans="2:3" ht="13.5" thickBot="1">
      <c r="B27" s="40" t="s">
        <v>184</v>
      </c>
      <c r="C27" s="43">
        <v>350</v>
      </c>
    </row>
    <row r="28" spans="2:3" ht="13.5" thickBot="1">
      <c r="B28" s="40" t="s">
        <v>185</v>
      </c>
      <c r="C28" s="43">
        <v>350</v>
      </c>
    </row>
    <row r="29" spans="2:3" ht="13.5" thickBot="1">
      <c r="B29" s="40" t="s">
        <v>191</v>
      </c>
      <c r="C29" s="43">
        <v>350</v>
      </c>
    </row>
    <row r="30" spans="2:3" ht="26.25" thickBot="1">
      <c r="B30" s="162" t="s">
        <v>144</v>
      </c>
      <c r="C30" s="163">
        <f>SUM(C7,C12,C19,C20,C21,C22,C23,C24,C25,C26,C29)</f>
        <v>3636</v>
      </c>
    </row>
    <row r="34" spans="2:3" ht="54" customHeight="1">
      <c r="B34" s="337" t="s">
        <v>58</v>
      </c>
      <c r="C34" s="337"/>
    </row>
    <row r="35" spans="2:3" ht="13.5" thickBot="1"/>
    <row r="36" spans="2:3" ht="27" thickTop="1" thickBot="1">
      <c r="B36" s="120" t="s">
        <v>25</v>
      </c>
      <c r="C36" s="121" t="s">
        <v>59</v>
      </c>
    </row>
    <row r="37" spans="2:3" ht="26.25" thickTop="1">
      <c r="B37" s="164" t="s">
        <v>97</v>
      </c>
      <c r="C37" s="164">
        <v>200</v>
      </c>
    </row>
    <row r="38" spans="2:3">
      <c r="B38" s="165" t="s">
        <v>104</v>
      </c>
      <c r="C38" s="165">
        <v>550</v>
      </c>
    </row>
    <row r="39" spans="2:3">
      <c r="B39" s="165" t="s">
        <v>114</v>
      </c>
      <c r="C39" s="165">
        <v>700</v>
      </c>
    </row>
    <row r="40" spans="2:3">
      <c r="B40" s="165" t="s">
        <v>176</v>
      </c>
      <c r="C40" s="46">
        <v>850</v>
      </c>
    </row>
    <row r="41" spans="2:3">
      <c r="B41" s="165" t="s">
        <v>186</v>
      </c>
      <c r="C41" s="46">
        <v>950</v>
      </c>
    </row>
    <row r="42" spans="2:3">
      <c r="B42" s="165" t="s">
        <v>192</v>
      </c>
      <c r="C42" s="46">
        <v>1100</v>
      </c>
    </row>
    <row r="43" spans="2:3">
      <c r="B43" s="165" t="s">
        <v>202</v>
      </c>
      <c r="C43" s="46">
        <f>C41+30+30</f>
        <v>1010</v>
      </c>
    </row>
    <row r="44" spans="2:3">
      <c r="B44" s="165" t="s">
        <v>203</v>
      </c>
      <c r="C44" s="46">
        <v>900</v>
      </c>
    </row>
    <row r="45" spans="2:3">
      <c r="B45" s="46" t="s">
        <v>37</v>
      </c>
      <c r="C45" s="46">
        <f>SUM(C37:C44)</f>
        <v>6260</v>
      </c>
    </row>
    <row r="47" spans="2:3">
      <c r="B47" s="193" t="s">
        <v>177</v>
      </c>
      <c r="C47">
        <f>C45+C30</f>
        <v>9896</v>
      </c>
    </row>
  </sheetData>
  <mergeCells count="2">
    <mergeCell ref="B2:C2"/>
    <mergeCell ref="B34:C3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D29"/>
  <sheetViews>
    <sheetView topLeftCell="A8" workbookViewId="0">
      <selection activeCell="C25" sqref="C25"/>
    </sheetView>
  </sheetViews>
  <sheetFormatPr defaultRowHeight="12.75"/>
  <cols>
    <col min="2" max="2" width="32.42578125" customWidth="1"/>
    <col min="3" max="3" width="15.7109375" customWidth="1"/>
    <col min="4" max="4" width="69.5703125" customWidth="1"/>
  </cols>
  <sheetData>
    <row r="4" spans="2:4" ht="15">
      <c r="B4" s="338" t="s">
        <v>33</v>
      </c>
      <c r="C4" s="338"/>
      <c r="D4" s="338"/>
    </row>
    <row r="5" spans="2:4" ht="14.25">
      <c r="B5" s="33"/>
    </row>
    <row r="6" spans="2:4" ht="15.75" thickBot="1">
      <c r="B6" s="34"/>
    </row>
    <row r="7" spans="2:4" s="139" customFormat="1" ht="31.5" thickTop="1" thickBot="1">
      <c r="B7" s="145" t="s">
        <v>25</v>
      </c>
      <c r="C7" s="146" t="s">
        <v>26</v>
      </c>
      <c r="D7" s="146" t="s">
        <v>28</v>
      </c>
    </row>
    <row r="8" spans="2:4" s="139" customFormat="1" ht="27" thickTop="1" thickBot="1">
      <c r="B8" s="140">
        <v>38502</v>
      </c>
      <c r="C8" s="141">
        <v>85</v>
      </c>
      <c r="D8" s="147" t="s">
        <v>34</v>
      </c>
    </row>
    <row r="9" spans="2:4" s="139" customFormat="1" ht="15" thickBot="1">
      <c r="B9" s="140">
        <v>38526</v>
      </c>
      <c r="C9" s="141">
        <v>15</v>
      </c>
      <c r="D9" s="147" t="s">
        <v>35</v>
      </c>
    </row>
    <row r="10" spans="2:4" s="139" customFormat="1" ht="26.25" thickBot="1">
      <c r="B10" s="140">
        <v>38853</v>
      </c>
      <c r="C10" s="141">
        <v>50</v>
      </c>
      <c r="D10" s="147" t="s">
        <v>62</v>
      </c>
    </row>
    <row r="11" spans="2:4" s="139" customFormat="1" ht="26.25" thickBot="1">
      <c r="B11" s="140">
        <v>39583</v>
      </c>
      <c r="C11" s="141">
        <v>97</v>
      </c>
      <c r="D11" s="147" t="s">
        <v>36</v>
      </c>
    </row>
    <row r="12" spans="2:4" s="139" customFormat="1" ht="15" thickBot="1">
      <c r="B12" s="143">
        <v>39624</v>
      </c>
      <c r="C12" s="141">
        <v>15</v>
      </c>
      <c r="D12" s="147" t="s">
        <v>85</v>
      </c>
    </row>
    <row r="13" spans="2:4" s="139" customFormat="1" ht="26.25" thickBot="1">
      <c r="B13" s="143">
        <v>39979</v>
      </c>
      <c r="C13" s="141">
        <v>75</v>
      </c>
      <c r="D13" s="147" t="s">
        <v>61</v>
      </c>
    </row>
    <row r="14" spans="2:4" s="139" customFormat="1" ht="15" thickBot="1">
      <c r="B14" s="143">
        <v>40313</v>
      </c>
      <c r="C14" s="141">
        <v>40</v>
      </c>
      <c r="D14" s="147" t="s">
        <v>85</v>
      </c>
    </row>
    <row r="15" spans="2:4" s="139" customFormat="1" ht="15" thickBot="1">
      <c r="B15" s="143">
        <v>40721</v>
      </c>
      <c r="C15" s="141">
        <v>150</v>
      </c>
      <c r="D15" s="147" t="s">
        <v>86</v>
      </c>
    </row>
    <row r="16" spans="2:4" s="139" customFormat="1" ht="15" thickBot="1">
      <c r="B16" s="143">
        <v>40889</v>
      </c>
      <c r="C16" s="141" t="s">
        <v>155</v>
      </c>
      <c r="D16" s="147" t="s">
        <v>102</v>
      </c>
    </row>
    <row r="17" spans="2:4" s="139" customFormat="1" ht="15" thickBot="1">
      <c r="B17" s="143">
        <v>40905</v>
      </c>
      <c r="C17" s="141" t="s">
        <v>156</v>
      </c>
      <c r="D17" s="147" t="s">
        <v>102</v>
      </c>
    </row>
    <row r="18" spans="2:4" s="139" customFormat="1" ht="15" thickBot="1">
      <c r="B18" s="143">
        <v>41074</v>
      </c>
      <c r="C18" s="141">
        <v>31</v>
      </c>
      <c r="D18" s="147" t="s">
        <v>102</v>
      </c>
    </row>
    <row r="19" spans="2:4" s="139" customFormat="1" ht="15" thickBot="1">
      <c r="B19" s="143">
        <v>41264</v>
      </c>
      <c r="C19" s="141" t="s">
        <v>157</v>
      </c>
      <c r="D19" s="147" t="s">
        <v>102</v>
      </c>
    </row>
    <row r="20" spans="2:4" s="139" customFormat="1" ht="15" thickBot="1">
      <c r="B20" s="143">
        <v>41424</v>
      </c>
      <c r="C20" s="141" t="s">
        <v>158</v>
      </c>
      <c r="D20" s="147" t="s">
        <v>102</v>
      </c>
    </row>
    <row r="21" spans="2:4" s="139" customFormat="1" ht="15" thickBot="1">
      <c r="B21" s="143">
        <v>41641</v>
      </c>
      <c r="C21" s="141" t="s">
        <v>159</v>
      </c>
      <c r="D21" s="147" t="s">
        <v>102</v>
      </c>
    </row>
    <row r="22" spans="2:4" s="139" customFormat="1" ht="15" thickBot="1">
      <c r="B22" s="143">
        <v>42156</v>
      </c>
      <c r="C22" s="141">
        <v>45</v>
      </c>
      <c r="D22" s="142"/>
    </row>
    <row r="23" spans="2:4" s="139" customFormat="1" ht="15" thickBot="1">
      <c r="B23" s="143">
        <v>42885</v>
      </c>
      <c r="C23" s="141">
        <v>60</v>
      </c>
      <c r="D23" s="142"/>
    </row>
    <row r="24" spans="2:4" s="139" customFormat="1" ht="15" thickBot="1">
      <c r="B24" s="143">
        <v>42887</v>
      </c>
      <c r="C24" s="141">
        <v>65</v>
      </c>
      <c r="D24" s="142"/>
    </row>
    <row r="25" spans="2:4" s="139" customFormat="1" ht="15" thickBot="1">
      <c r="B25" s="143"/>
      <c r="C25" s="141"/>
      <c r="D25" s="142"/>
    </row>
    <row r="26" spans="2:4" s="139" customFormat="1" ht="15" thickBot="1">
      <c r="B26" s="143"/>
      <c r="C26" s="143"/>
      <c r="D26" s="143"/>
    </row>
    <row r="27" spans="2:4" s="139" customFormat="1" ht="15.75" thickBot="1">
      <c r="B27" s="148" t="s">
        <v>37</v>
      </c>
      <c r="C27" s="149">
        <f>SUM(C8:C26)</f>
        <v>728</v>
      </c>
      <c r="D27" s="144"/>
    </row>
    <row r="28" spans="2:4" ht="14.25">
      <c r="B28" s="35"/>
    </row>
    <row r="29" spans="2:4" ht="14.25">
      <c r="B29" s="35"/>
    </row>
  </sheetData>
  <mergeCells count="1">
    <mergeCell ref="B4:D4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N61"/>
  <sheetViews>
    <sheetView topLeftCell="A41" zoomScale="90" zoomScaleNormal="90" workbookViewId="0">
      <selection activeCell="C60" sqref="C60"/>
    </sheetView>
  </sheetViews>
  <sheetFormatPr defaultRowHeight="12.75"/>
  <cols>
    <col min="2" max="2" width="21.42578125" customWidth="1"/>
    <col min="3" max="3" width="20.85546875" style="139" customWidth="1"/>
    <col min="4" max="4" width="30.85546875" customWidth="1"/>
    <col min="5" max="5" width="22.85546875" customWidth="1"/>
  </cols>
  <sheetData>
    <row r="1" spans="2:14" ht="15">
      <c r="B1" s="339" t="s">
        <v>145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2:14" ht="13.5" thickBot="1"/>
    <row r="3" spans="2:14" ht="23.25" customHeight="1">
      <c r="B3" s="124" t="s">
        <v>71</v>
      </c>
      <c r="C3" s="125" t="s">
        <v>65</v>
      </c>
    </row>
    <row r="4" spans="2:14" ht="26.25" customHeight="1" thickBot="1">
      <c r="B4" s="122" t="s">
        <v>72</v>
      </c>
      <c r="C4" s="123" t="s">
        <v>73</v>
      </c>
    </row>
    <row r="25" spans="2:11" ht="15">
      <c r="D25" s="52" t="s">
        <v>146</v>
      </c>
      <c r="E25" s="52"/>
      <c r="F25" s="52"/>
      <c r="G25" s="52"/>
      <c r="H25" s="52"/>
      <c r="I25" s="53"/>
      <c r="J25" s="126"/>
      <c r="K25" s="126"/>
    </row>
    <row r="27" spans="2:11" ht="15.75">
      <c r="B27" s="312" t="s">
        <v>145</v>
      </c>
      <c r="C27" s="312"/>
      <c r="D27" s="312"/>
      <c r="E27" s="312"/>
    </row>
    <row r="28" spans="2:11" ht="13.5" thickBot="1"/>
    <row r="29" spans="2:11" ht="15.75" thickBot="1">
      <c r="B29" s="199" t="s">
        <v>25</v>
      </c>
      <c r="C29" s="200" t="s">
        <v>74</v>
      </c>
      <c r="D29" s="201" t="s">
        <v>91</v>
      </c>
      <c r="E29" s="157" t="s">
        <v>28</v>
      </c>
    </row>
    <row r="30" spans="2:11" ht="15">
      <c r="B30" s="202" t="s">
        <v>100</v>
      </c>
      <c r="C30" s="203">
        <v>3314</v>
      </c>
      <c r="D30" s="204" t="s">
        <v>92</v>
      </c>
      <c r="E30" s="182" t="s">
        <v>168</v>
      </c>
    </row>
    <row r="31" spans="2:11" ht="15" customHeight="1">
      <c r="B31" s="205" t="s">
        <v>8</v>
      </c>
      <c r="C31" s="206">
        <v>200</v>
      </c>
      <c r="D31" s="345" t="s">
        <v>93</v>
      </c>
      <c r="E31" s="152"/>
    </row>
    <row r="32" spans="2:11" ht="15" customHeight="1">
      <c r="B32" s="207">
        <v>40590</v>
      </c>
      <c r="C32" s="206">
        <v>122</v>
      </c>
      <c r="D32" s="346"/>
      <c r="E32" s="152"/>
    </row>
    <row r="33" spans="2:7" ht="15" customHeight="1">
      <c r="B33" s="207">
        <v>40633</v>
      </c>
      <c r="C33" s="206">
        <v>500</v>
      </c>
      <c r="D33" s="346"/>
      <c r="E33" s="152"/>
      <c r="G33" s="54"/>
    </row>
    <row r="34" spans="2:7" ht="15" customHeight="1">
      <c r="B34" s="207">
        <v>40662</v>
      </c>
      <c r="C34" s="206">
        <v>760</v>
      </c>
      <c r="D34" s="346"/>
      <c r="E34" s="152"/>
      <c r="G34" s="54"/>
    </row>
    <row r="35" spans="2:7" ht="15" customHeight="1">
      <c r="B35" s="207">
        <v>40676</v>
      </c>
      <c r="C35" s="206">
        <v>495.7</v>
      </c>
      <c r="D35" s="346"/>
      <c r="E35" s="152"/>
      <c r="G35" s="55"/>
    </row>
    <row r="36" spans="2:7" ht="15" customHeight="1">
      <c r="B36" s="207">
        <v>40696</v>
      </c>
      <c r="C36" s="206">
        <v>1100</v>
      </c>
      <c r="D36" s="346"/>
      <c r="E36" s="152"/>
      <c r="G36" s="55"/>
    </row>
    <row r="37" spans="2:7" ht="15" customHeight="1">
      <c r="B37" s="207">
        <v>40721</v>
      </c>
      <c r="C37" s="206">
        <v>800</v>
      </c>
      <c r="D37" s="346"/>
      <c r="E37" s="152"/>
      <c r="G37" s="55"/>
    </row>
    <row r="38" spans="2:7" ht="15">
      <c r="B38" s="208" t="s">
        <v>98</v>
      </c>
      <c r="C38" s="209">
        <f>SUM(C31:C37)</f>
        <v>3977.7</v>
      </c>
      <c r="D38" s="346"/>
      <c r="E38" s="161"/>
      <c r="G38" s="55"/>
    </row>
    <row r="39" spans="2:7" ht="15">
      <c r="B39" s="210" t="s">
        <v>101</v>
      </c>
      <c r="C39" s="211">
        <f>SUM(C30,C38)</f>
        <v>7291.7</v>
      </c>
      <c r="D39" s="346"/>
      <c r="E39" s="152"/>
    </row>
    <row r="40" spans="2:7" ht="15" customHeight="1">
      <c r="B40" s="212">
        <v>40899</v>
      </c>
      <c r="C40" s="206">
        <v>350</v>
      </c>
      <c r="D40" s="346"/>
      <c r="E40" s="152"/>
    </row>
    <row r="41" spans="2:7" ht="15" customHeight="1">
      <c r="B41" s="207" t="s">
        <v>170</v>
      </c>
      <c r="C41" s="206">
        <v>1308.2</v>
      </c>
      <c r="D41" s="346"/>
      <c r="E41" s="152"/>
    </row>
    <row r="42" spans="2:7" ht="15" customHeight="1">
      <c r="B42" s="207" t="s">
        <v>14</v>
      </c>
      <c r="C42" s="206">
        <v>580</v>
      </c>
      <c r="D42" s="346"/>
      <c r="E42" s="152"/>
    </row>
    <row r="43" spans="2:7" ht="15">
      <c r="B43" s="213" t="s">
        <v>99</v>
      </c>
      <c r="C43" s="209">
        <f>SUM(C40:C42)</f>
        <v>2238.1999999999998</v>
      </c>
      <c r="D43" s="346"/>
      <c r="E43" s="161"/>
    </row>
    <row r="44" spans="2:7" ht="15">
      <c r="B44" s="214"/>
      <c r="C44" s="215"/>
      <c r="D44" s="346"/>
      <c r="E44" s="340" t="s">
        <v>169</v>
      </c>
    </row>
    <row r="45" spans="2:7" ht="15" customHeight="1">
      <c r="B45" s="214" t="s">
        <v>171</v>
      </c>
      <c r="C45" s="216">
        <v>810</v>
      </c>
      <c r="D45" s="346"/>
      <c r="E45" s="341"/>
    </row>
    <row r="46" spans="2:7" ht="32.25" customHeight="1">
      <c r="B46" s="214"/>
      <c r="C46" s="215"/>
      <c r="D46" s="346"/>
      <c r="E46" s="342"/>
    </row>
    <row r="47" spans="2:7" ht="15">
      <c r="B47" s="213" t="s">
        <v>109</v>
      </c>
      <c r="C47" s="209">
        <f>SUM(C44:C46)</f>
        <v>810</v>
      </c>
      <c r="D47" s="346"/>
      <c r="E47" s="161"/>
    </row>
    <row r="48" spans="2:7" ht="39" customHeight="1">
      <c r="B48" s="184"/>
      <c r="C48" s="217"/>
      <c r="D48" s="346"/>
      <c r="E48" s="343" t="s">
        <v>175</v>
      </c>
    </row>
    <row r="49" spans="2:5" ht="30" customHeight="1">
      <c r="B49" s="218" t="s">
        <v>174</v>
      </c>
      <c r="C49" s="219">
        <v>1350</v>
      </c>
      <c r="D49" s="346"/>
      <c r="E49" s="344"/>
    </row>
    <row r="50" spans="2:5" ht="15">
      <c r="B50" s="220"/>
      <c r="C50" s="219"/>
      <c r="D50" s="346"/>
      <c r="E50" s="152"/>
    </row>
    <row r="51" spans="2:5" ht="15">
      <c r="B51" s="213" t="s">
        <v>167</v>
      </c>
      <c r="C51" s="209">
        <f>SUM(C48:C50)</f>
        <v>1350</v>
      </c>
      <c r="D51" s="346"/>
      <c r="E51" s="152"/>
    </row>
    <row r="52" spans="2:5" ht="15">
      <c r="B52" s="218" t="s">
        <v>179</v>
      </c>
      <c r="C52" s="219">
        <v>345</v>
      </c>
      <c r="D52" s="346"/>
      <c r="E52" s="152"/>
    </row>
    <row r="53" spans="2:5" ht="15">
      <c r="B53" s="218" t="s">
        <v>180</v>
      </c>
      <c r="C53" s="219">
        <v>200</v>
      </c>
      <c r="D53" s="346"/>
      <c r="E53" s="152"/>
    </row>
    <row r="54" spans="2:5" ht="15">
      <c r="B54" s="220"/>
      <c r="C54" s="219"/>
      <c r="D54" s="346"/>
      <c r="E54" s="152"/>
    </row>
    <row r="55" spans="2:5" ht="15">
      <c r="B55" s="213" t="s">
        <v>181</v>
      </c>
      <c r="C55" s="209">
        <f>SUM(C52:C54)</f>
        <v>545</v>
      </c>
      <c r="D55" s="346"/>
      <c r="E55" s="152"/>
    </row>
    <row r="56" spans="2:5" ht="15">
      <c r="B56" s="220" t="s">
        <v>174</v>
      </c>
      <c r="C56" s="219">
        <v>150</v>
      </c>
      <c r="D56" s="347"/>
      <c r="E56" s="152"/>
    </row>
    <row r="57" spans="2:5" ht="15">
      <c r="B57" s="220"/>
      <c r="C57" s="219"/>
      <c r="D57" s="286"/>
      <c r="E57" s="152"/>
    </row>
    <row r="58" spans="2:5" ht="15">
      <c r="B58" s="213" t="s">
        <v>204</v>
      </c>
      <c r="C58" s="209">
        <v>750</v>
      </c>
      <c r="D58" s="286"/>
      <c r="E58" s="152"/>
    </row>
    <row r="59" spans="2:5" ht="15">
      <c r="B59" s="213" t="s">
        <v>205</v>
      </c>
      <c r="C59" s="209">
        <v>600</v>
      </c>
      <c r="D59" s="286"/>
      <c r="E59" s="152"/>
    </row>
    <row r="60" spans="2:5" ht="15">
      <c r="B60" s="214"/>
      <c r="C60" s="215"/>
      <c r="D60" s="138"/>
      <c r="E60" s="152"/>
    </row>
    <row r="61" spans="2:5" ht="40.5" customHeight="1" thickBot="1">
      <c r="B61" s="221" t="s">
        <v>147</v>
      </c>
      <c r="C61" s="222">
        <f>SUM(C30,C38,C43,C47,C51,C55,C58,C59)</f>
        <v>13584.9</v>
      </c>
      <c r="D61" s="223"/>
      <c r="E61" s="154"/>
    </row>
  </sheetData>
  <mergeCells count="5">
    <mergeCell ref="B1:N1"/>
    <mergeCell ref="E44:E46"/>
    <mergeCell ref="B27:E27"/>
    <mergeCell ref="E48:E49"/>
    <mergeCell ref="D31:D5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6"/>
  <sheetViews>
    <sheetView topLeftCell="A4" workbookViewId="0">
      <selection activeCell="A19" sqref="A19"/>
    </sheetView>
  </sheetViews>
  <sheetFormatPr defaultRowHeight="12.75"/>
  <cols>
    <col min="1" max="1" width="13.85546875" customWidth="1"/>
    <col min="2" max="2" width="16" customWidth="1"/>
    <col min="3" max="3" width="21.42578125" customWidth="1"/>
    <col min="4" max="4" width="32.5703125" customWidth="1"/>
    <col min="5" max="5" width="16.140625" customWidth="1"/>
  </cols>
  <sheetData>
    <row r="2" spans="1:5" ht="15">
      <c r="A2" s="348" t="s">
        <v>83</v>
      </c>
      <c r="B2" s="348"/>
      <c r="C2" s="348"/>
      <c r="D2" s="348"/>
      <c r="E2" s="66"/>
    </row>
    <row r="3" spans="1:5" ht="13.5" thickBot="1"/>
    <row r="4" spans="1:5" ht="15">
      <c r="A4" s="167" t="s">
        <v>25</v>
      </c>
      <c r="B4" s="168" t="s">
        <v>75</v>
      </c>
      <c r="C4" s="168" t="s">
        <v>76</v>
      </c>
      <c r="D4" s="169"/>
      <c r="E4" s="170" t="s">
        <v>28</v>
      </c>
    </row>
    <row r="5" spans="1:5">
      <c r="A5" s="175">
        <v>2007</v>
      </c>
      <c r="B5" s="176">
        <v>155</v>
      </c>
      <c r="C5" s="177" t="s">
        <v>77</v>
      </c>
      <c r="D5" s="177"/>
      <c r="E5" s="178"/>
    </row>
    <row r="6" spans="1:5">
      <c r="A6" s="179">
        <v>39658</v>
      </c>
      <c r="B6" s="176">
        <v>208</v>
      </c>
      <c r="C6" s="177" t="s">
        <v>77</v>
      </c>
      <c r="D6" s="177" t="s">
        <v>78</v>
      </c>
      <c r="E6" s="178"/>
    </row>
    <row r="7" spans="1:5">
      <c r="A7" s="179">
        <v>39853</v>
      </c>
      <c r="B7" s="176">
        <v>66</v>
      </c>
      <c r="C7" s="177" t="s">
        <v>77</v>
      </c>
      <c r="D7" s="177" t="s">
        <v>79</v>
      </c>
      <c r="E7" s="178"/>
    </row>
    <row r="8" spans="1:5">
      <c r="A8" s="179">
        <v>40233</v>
      </c>
      <c r="B8" s="176">
        <v>118</v>
      </c>
      <c r="C8" s="177" t="s">
        <v>77</v>
      </c>
      <c r="D8" s="177" t="s">
        <v>80</v>
      </c>
      <c r="E8" s="178"/>
    </row>
    <row r="9" spans="1:5">
      <c r="A9" s="179">
        <v>40365</v>
      </c>
      <c r="B9" s="176">
        <v>173</v>
      </c>
      <c r="C9" s="177" t="s">
        <v>77</v>
      </c>
      <c r="D9" s="180" t="s">
        <v>165</v>
      </c>
      <c r="E9" s="178"/>
    </row>
    <row r="10" spans="1:5">
      <c r="A10" s="179">
        <v>40480</v>
      </c>
      <c r="B10" s="176">
        <v>37</v>
      </c>
      <c r="C10" s="177" t="s">
        <v>77</v>
      </c>
      <c r="D10" s="177" t="s">
        <v>81</v>
      </c>
      <c r="E10" s="178"/>
    </row>
    <row r="11" spans="1:5">
      <c r="A11" s="179">
        <v>40480</v>
      </c>
      <c r="B11" s="176">
        <v>62</v>
      </c>
      <c r="C11" s="177" t="s">
        <v>77</v>
      </c>
      <c r="D11" s="177" t="s">
        <v>82</v>
      </c>
      <c r="E11" s="178"/>
    </row>
    <row r="12" spans="1:5">
      <c r="A12" s="179">
        <v>40591</v>
      </c>
      <c r="B12" s="176">
        <v>293</v>
      </c>
      <c r="C12" s="177" t="s">
        <v>77</v>
      </c>
      <c r="D12" s="177" t="s">
        <v>84</v>
      </c>
      <c r="E12" s="178"/>
    </row>
    <row r="13" spans="1:5">
      <c r="A13" s="179">
        <v>41038</v>
      </c>
      <c r="B13" s="176">
        <v>158</v>
      </c>
      <c r="C13" s="177" t="s">
        <v>77</v>
      </c>
      <c r="D13" s="180" t="s">
        <v>116</v>
      </c>
      <c r="E13" s="178"/>
    </row>
    <row r="14" spans="1:5" ht="25.5">
      <c r="A14" s="179">
        <v>41453</v>
      </c>
      <c r="B14" s="176">
        <v>115</v>
      </c>
      <c r="C14" s="177" t="s">
        <v>77</v>
      </c>
      <c r="D14" s="180" t="s">
        <v>166</v>
      </c>
      <c r="E14" s="181" t="s">
        <v>164</v>
      </c>
    </row>
    <row r="15" spans="1:5">
      <c r="A15" s="172">
        <v>41760</v>
      </c>
      <c r="B15" s="16">
        <v>80</v>
      </c>
      <c r="C15" s="5"/>
      <c r="D15" s="180"/>
      <c r="E15" s="152"/>
    </row>
    <row r="16" spans="1:5">
      <c r="A16" s="172">
        <v>42054</v>
      </c>
      <c r="B16" s="16">
        <v>170</v>
      </c>
      <c r="C16" s="5"/>
      <c r="D16" s="180" t="s">
        <v>187</v>
      </c>
      <c r="E16" s="152"/>
    </row>
    <row r="17" spans="1:5">
      <c r="A17" s="172">
        <v>42522</v>
      </c>
      <c r="B17" s="16">
        <v>120</v>
      </c>
      <c r="C17" s="5"/>
      <c r="D17" s="25"/>
      <c r="E17" s="152"/>
    </row>
    <row r="18" spans="1:5">
      <c r="A18" s="172">
        <v>42887</v>
      </c>
      <c r="B18" s="16">
        <v>90</v>
      </c>
      <c r="C18" s="5"/>
      <c r="D18" s="25"/>
      <c r="E18" s="152"/>
    </row>
    <row r="19" spans="1:5">
      <c r="A19" s="172"/>
      <c r="B19" s="16"/>
      <c r="C19" s="5"/>
      <c r="D19" s="25"/>
      <c r="E19" s="152"/>
    </row>
    <row r="20" spans="1:5">
      <c r="A20" s="172"/>
      <c r="B20" s="16"/>
      <c r="C20" s="5"/>
      <c r="D20" s="25"/>
      <c r="E20" s="152"/>
    </row>
    <row r="21" spans="1:5">
      <c r="A21" s="172"/>
      <c r="B21" s="16"/>
      <c r="C21" s="5"/>
      <c r="D21" s="25"/>
      <c r="E21" s="152"/>
    </row>
    <row r="22" spans="1:5">
      <c r="A22" s="172"/>
      <c r="B22" s="16"/>
      <c r="C22" s="5"/>
      <c r="D22" s="25"/>
      <c r="E22" s="152"/>
    </row>
    <row r="23" spans="1:5">
      <c r="A23" s="171"/>
      <c r="B23" s="16"/>
      <c r="C23" s="5"/>
      <c r="D23" s="5"/>
      <c r="E23" s="152"/>
    </row>
    <row r="24" spans="1:5">
      <c r="A24" s="171"/>
      <c r="B24" s="16"/>
      <c r="C24" s="5"/>
      <c r="D24" s="5"/>
      <c r="E24" s="152"/>
    </row>
    <row r="25" spans="1:5">
      <c r="A25" s="171"/>
      <c r="B25" s="16"/>
      <c r="C25" s="5"/>
      <c r="D25" s="5"/>
      <c r="E25" s="152"/>
    </row>
    <row r="26" spans="1:5" ht="13.5" thickBot="1">
      <c r="A26" s="173" t="s">
        <v>37</v>
      </c>
      <c r="B26" s="174">
        <f>SUM(B5:B25)</f>
        <v>1845</v>
      </c>
      <c r="C26" s="153"/>
      <c r="D26" s="153"/>
      <c r="E26" s="1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0"/>
  <sheetViews>
    <sheetView topLeftCell="A7" workbookViewId="0">
      <selection activeCell="A20" sqref="A20"/>
    </sheetView>
  </sheetViews>
  <sheetFormatPr defaultRowHeight="12.75"/>
  <cols>
    <col min="1" max="1" width="27.28515625" customWidth="1"/>
    <col min="2" max="2" width="15" customWidth="1"/>
    <col min="3" max="3" width="18" customWidth="1"/>
    <col min="4" max="4" width="16.42578125" customWidth="1"/>
    <col min="5" max="5" width="81.7109375" style="127" customWidth="1"/>
  </cols>
  <sheetData>
    <row r="2" spans="1:5" ht="15">
      <c r="A2" s="339" t="s">
        <v>54</v>
      </c>
      <c r="B2" s="339"/>
      <c r="C2" s="339"/>
      <c r="D2" s="339"/>
      <c r="E2" s="339"/>
    </row>
    <row r="3" spans="1:5" ht="13.5" thickBot="1"/>
    <row r="4" spans="1:5" ht="30">
      <c r="A4" s="352" t="s">
        <v>0</v>
      </c>
      <c r="B4" s="354" t="s">
        <v>42</v>
      </c>
      <c r="C4" s="137" t="s">
        <v>43</v>
      </c>
      <c r="D4" s="356" t="s">
        <v>26</v>
      </c>
      <c r="E4" s="352" t="s">
        <v>45</v>
      </c>
    </row>
    <row r="5" spans="1:5" ht="15.75" thickBot="1">
      <c r="A5" s="353"/>
      <c r="B5" s="355"/>
      <c r="C5" s="138" t="s">
        <v>44</v>
      </c>
      <c r="D5" s="357"/>
      <c r="E5" s="353"/>
    </row>
    <row r="6" spans="1:5" ht="14.25">
      <c r="A6" s="135" t="s">
        <v>46</v>
      </c>
      <c r="B6" s="128">
        <v>17</v>
      </c>
      <c r="C6" s="128">
        <v>28</v>
      </c>
      <c r="D6" s="128"/>
      <c r="E6" s="136"/>
    </row>
    <row r="7" spans="1:5" ht="14.25">
      <c r="A7" s="129" t="s">
        <v>47</v>
      </c>
      <c r="B7" s="128">
        <v>22</v>
      </c>
      <c r="C7" s="128">
        <v>41</v>
      </c>
      <c r="D7" s="128"/>
      <c r="E7" s="130"/>
    </row>
    <row r="8" spans="1:5" ht="14.25">
      <c r="A8" s="129" t="s">
        <v>48</v>
      </c>
      <c r="B8" s="349" t="s">
        <v>50</v>
      </c>
      <c r="C8" s="350" t="s">
        <v>51</v>
      </c>
      <c r="D8" s="349" t="s">
        <v>52</v>
      </c>
      <c r="E8" s="351" t="s">
        <v>53</v>
      </c>
    </row>
    <row r="9" spans="1:5" ht="14.25">
      <c r="A9" s="129" t="s">
        <v>49</v>
      </c>
      <c r="B9" s="349"/>
      <c r="C9" s="350"/>
      <c r="D9" s="349"/>
      <c r="E9" s="351"/>
    </row>
    <row r="10" spans="1:5" ht="28.5">
      <c r="A10" s="129" t="s">
        <v>55</v>
      </c>
      <c r="B10" s="128" t="s">
        <v>56</v>
      </c>
      <c r="C10" s="128" t="s">
        <v>57</v>
      </c>
      <c r="D10" s="128">
        <v>18000</v>
      </c>
      <c r="E10" s="131" t="s">
        <v>53</v>
      </c>
    </row>
    <row r="11" spans="1:5" ht="28.5">
      <c r="A11" s="129" t="s">
        <v>64</v>
      </c>
      <c r="B11" s="128" t="s">
        <v>56</v>
      </c>
      <c r="C11" s="128" t="s">
        <v>57</v>
      </c>
      <c r="D11" s="128">
        <v>1800</v>
      </c>
      <c r="E11" s="131" t="s">
        <v>53</v>
      </c>
    </row>
    <row r="12" spans="1:5" ht="28.5">
      <c r="A12" s="129" t="s">
        <v>70</v>
      </c>
      <c r="B12" s="128" t="s">
        <v>56</v>
      </c>
      <c r="C12" s="128" t="s">
        <v>57</v>
      </c>
      <c r="D12" s="128">
        <v>7500</v>
      </c>
      <c r="E12" s="131" t="s">
        <v>53</v>
      </c>
    </row>
    <row r="13" spans="1:5" ht="28.5">
      <c r="A13" s="129" t="s">
        <v>90</v>
      </c>
      <c r="B13" s="128"/>
      <c r="C13" s="128"/>
      <c r="D13" s="128">
        <v>43500</v>
      </c>
      <c r="E13" s="131" t="s">
        <v>53</v>
      </c>
    </row>
    <row r="14" spans="1:5" ht="28.5">
      <c r="A14" s="129" t="s">
        <v>105</v>
      </c>
      <c r="B14" s="128"/>
      <c r="C14" s="128"/>
      <c r="D14" s="128">
        <v>9000</v>
      </c>
      <c r="E14" s="131" t="s">
        <v>53</v>
      </c>
    </row>
    <row r="15" spans="1:5" ht="28.5">
      <c r="A15" s="129" t="s">
        <v>115</v>
      </c>
      <c r="B15" s="128"/>
      <c r="C15" s="128"/>
      <c r="D15" s="128">
        <v>9000</v>
      </c>
      <c r="E15" s="131" t="s">
        <v>53</v>
      </c>
    </row>
    <row r="16" spans="1:5" ht="28.5">
      <c r="A16" s="129" t="s">
        <v>178</v>
      </c>
      <c r="B16" s="128"/>
      <c r="C16" s="128"/>
      <c r="D16" s="128">
        <v>9000</v>
      </c>
      <c r="E16" s="131" t="s">
        <v>53</v>
      </c>
    </row>
    <row r="17" spans="1:5" ht="28.5">
      <c r="A17" s="129" t="s">
        <v>182</v>
      </c>
      <c r="B17" s="128"/>
      <c r="C17" s="128"/>
      <c r="D17" s="128">
        <v>9000</v>
      </c>
      <c r="E17" s="131" t="s">
        <v>53</v>
      </c>
    </row>
    <row r="18" spans="1:5" ht="28.5">
      <c r="A18" s="129" t="s">
        <v>193</v>
      </c>
      <c r="B18" s="287"/>
      <c r="C18" s="287"/>
      <c r="D18" s="287">
        <v>9000</v>
      </c>
      <c r="E18" s="131" t="s">
        <v>53</v>
      </c>
    </row>
    <row r="19" spans="1:5" ht="28.5">
      <c r="A19" s="129" t="s">
        <v>206</v>
      </c>
      <c r="B19" s="128"/>
      <c r="C19" s="128"/>
      <c r="D19" s="128">
        <v>9000</v>
      </c>
      <c r="E19" s="131" t="s">
        <v>53</v>
      </c>
    </row>
    <row r="20" spans="1:5" ht="15.75" thickBot="1">
      <c r="A20" s="132"/>
      <c r="B20" s="133" t="s">
        <v>37</v>
      </c>
      <c r="C20" s="133" t="s">
        <v>50</v>
      </c>
      <c r="D20" s="133">
        <f>SUM(D8:D16)</f>
        <v>97800</v>
      </c>
      <c r="E20" s="134"/>
    </row>
  </sheetData>
  <mergeCells count="9">
    <mergeCell ref="B8:B9"/>
    <mergeCell ref="C8:C9"/>
    <mergeCell ref="D8:D9"/>
    <mergeCell ref="E8:E9"/>
    <mergeCell ref="A2:E2"/>
    <mergeCell ref="A4:A5"/>
    <mergeCell ref="B4:B5"/>
    <mergeCell ref="D4:D5"/>
    <mergeCell ref="E4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Água</vt:lpstr>
      <vt:lpstr>Electricidade</vt:lpstr>
      <vt:lpstr>Paineis fotovoltaicos (RiR)</vt:lpstr>
      <vt:lpstr>Gás</vt:lpstr>
      <vt:lpstr>Óleos alimentares usados</vt:lpstr>
      <vt:lpstr>Pilhas</vt:lpstr>
      <vt:lpstr>REEE</vt:lpstr>
      <vt:lpstr>Tinteiros</vt:lpstr>
      <vt:lpstr>Resíduos orgânicos</vt:lpstr>
      <vt:lpstr>ValorMed_Medicamentos</vt:lpstr>
      <vt:lpstr>Tampas embalagem</vt:lpstr>
    </vt:vector>
  </TitlesOfParts>
  <Company>casa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asdf</dc:creator>
  <cp:lastModifiedBy>joaog</cp:lastModifiedBy>
  <cp:lastPrinted>2011-07-13T14:32:19Z</cp:lastPrinted>
  <dcterms:created xsi:type="dcterms:W3CDTF">2006-06-18T23:39:07Z</dcterms:created>
  <dcterms:modified xsi:type="dcterms:W3CDTF">2017-07-10T23:32:40Z</dcterms:modified>
</cp:coreProperties>
</file>